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C:\Users\PRADEEA1\Desktop\updates\"/>
    </mc:Choice>
  </mc:AlternateContent>
  <xr:revisionPtr revIDLastSave="0" documentId="8_{04B4A121-350B-4E66-B1C5-037E8C8E7569}" xr6:coauthVersionLast="36" xr6:coauthVersionMax="36" xr10:uidLastSave="{00000000-0000-0000-0000-000000000000}"/>
  <bookViews>
    <workbookView xWindow="-15" yWindow="5985" windowWidth="24030" windowHeight="3795" tabRatio="897" xr2:uid="{00000000-000D-0000-FFFF-FFFF00000000}"/>
  </bookViews>
  <sheets>
    <sheet name="Table of Contents" sheetId="185" r:id="rId1"/>
    <sheet name="Schedule 1" sheetId="11" r:id="rId2"/>
    <sheet name="Schedule 1a" sheetId="55" r:id="rId3"/>
    <sheet name="Schedule 1b" sheetId="122" r:id="rId4"/>
    <sheet name="Schedule 2" sheetId="209"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157" r:id="rId15"/>
    <sheet name="Schedule 10" sheetId="118" r:id="rId16"/>
    <sheet name="Schedule 11 A.1.1" sheetId="208" r:id="rId17"/>
    <sheet name="Schedule 11 B.1.1" sheetId="207" r:id="rId18"/>
    <sheet name="Schedule 11 D.1.1" sheetId="206"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0">#REF!</definedName>
    <definedName name="_3REPORT_1">#REF!</definedName>
    <definedName name="_xlnm._FilterDatabase" localSheetId="6" hidden="1">'Schedule 4'!$A$6:$J$69</definedName>
    <definedName name="Capital" localSheetId="9">#REF!</definedName>
    <definedName name="Capital" localSheetId="10">#REF!</definedName>
    <definedName name="Capital" localSheetId="11">#REF!</definedName>
    <definedName name="Capital" localSheetId="2">#REF!</definedName>
    <definedName name="Capital" localSheetId="12">#REF!</definedName>
    <definedName name="Capital" localSheetId="0">#REF!</definedName>
    <definedName name="Capital">#REF!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12">#REF!</definedName>
    <definedName name="MOF_Link" localSheetId="0">#REF!</definedName>
    <definedName name="MOF_Link">#REF!</definedName>
    <definedName name="MOF_Link_Bud" localSheetId="12">#REF!</definedName>
    <definedName name="MOF_Link_Bud" localSheetId="0">#REF!</definedName>
    <definedName name="MOF_Link_Bud">#REF!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1b'!$A$1:$L$72</definedName>
    <definedName name="_xlnm.Print_Area" localSheetId="6">'Schedule 4'!$A$1:$I$59</definedName>
    <definedName name="_xlnm.Print_Area" localSheetId="7">'Schedule 5'!$A$1:$N$41</definedName>
    <definedName name="_xlnm.Print_Area" localSheetId="8">'Schedule 6'!$A$1:$N$46</definedName>
    <definedName name="_xlnm.Print_Area" localSheetId="12">'Schedule 8'!$A$1:$M$29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0">#REF!</definedName>
    <definedName name="TCM">#REF!</definedName>
    <definedName name="Z_46622DE0_E91A_4302_BCA7_5EE9B6F39336_.wvu.Rows" localSheetId="12" hidden="1">'Schedule 8'!$13:$14</definedName>
    <definedName name="Z_8F8E0CD0_CBCE_40E8_A79C_FFB34B5A61AC_.wvu.Rows" localSheetId="12" hidden="1">'Schedule 8'!$13:$14</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23" i="93" l="1"/>
  <c r="E45" i="122"/>
  <c r="E43" i="122"/>
  <c r="E40" i="122"/>
  <c r="E34" i="122"/>
  <c r="E29" i="122"/>
  <c r="E21" i="122"/>
  <c r="E7" i="122"/>
  <c r="E42" i="11"/>
  <c r="E44" i="11" s="1"/>
  <c r="E39" i="11"/>
  <c r="E33" i="11"/>
  <c r="E28" i="11"/>
  <c r="E20" i="11"/>
  <c r="E19" i="14"/>
  <c r="E51" i="14"/>
  <c r="E57" i="14"/>
  <c r="E59" i="14" l="1"/>
  <c r="E21" i="18" l="1"/>
  <c r="E12" i="18"/>
  <c r="E14" i="18" s="1"/>
  <c r="N8" i="93"/>
  <c r="E53" i="122" l="1"/>
  <c r="E52" i="11" l="1"/>
  <c r="K19" i="18" l="1"/>
  <c r="K21" i="18" s="1"/>
  <c r="D9" i="11" l="1"/>
  <c r="G42" i="11"/>
  <c r="I28" i="11"/>
  <c r="I7" i="11"/>
  <c r="J7" i="11"/>
  <c r="J20" i="11"/>
  <c r="D9" i="122"/>
  <c r="F21" i="157"/>
  <c r="F20" i="157"/>
  <c r="A20" i="157"/>
  <c r="A21" i="157" s="1"/>
  <c r="F19" i="157"/>
  <c r="F18" i="157"/>
  <c r="F17" i="157"/>
  <c r="F16" i="157"/>
  <c r="F15" i="157"/>
  <c r="F14" i="157"/>
  <c r="F13" i="157"/>
  <c r="F12" i="157"/>
  <c r="F11" i="157"/>
  <c r="F10" i="157"/>
  <c r="A10" i="157"/>
  <c r="A11" i="157" s="1"/>
  <c r="A12" i="157" s="1"/>
  <c r="A13" i="157" s="1"/>
  <c r="A14" i="157" s="1"/>
  <c r="A15" i="157" s="1"/>
  <c r="A16" i="157" s="1"/>
  <c r="A17" i="157" s="1"/>
  <c r="A18" i="157" s="1"/>
  <c r="F9" i="157"/>
  <c r="A9" i="157"/>
  <c r="F8" i="157"/>
  <c r="J13" i="104" l="1"/>
  <c r="I13" i="104" l="1"/>
  <c r="AC12" i="55" l="1"/>
  <c r="AC17" i="55" l="1"/>
  <c r="C15" i="19"/>
  <c r="C9" i="19"/>
  <c r="D20" i="18"/>
  <c r="C19" i="18"/>
  <c r="C21" i="18" s="1"/>
  <c r="N17" i="18"/>
  <c r="N16" i="18"/>
  <c r="N15" i="18"/>
  <c r="N13" i="18"/>
  <c r="K12" i="18"/>
  <c r="K14" i="18" s="1"/>
  <c r="C12" i="18"/>
  <c r="C14" i="18" s="1"/>
  <c r="A3" i="18"/>
  <c r="D16" i="106"/>
  <c r="D20" i="106" s="1"/>
  <c r="D23" i="106" s="1"/>
  <c r="C16" i="106"/>
  <c r="C20" i="106" s="1"/>
  <c r="C23" i="106" s="1"/>
  <c r="C25" i="106" s="1"/>
  <c r="O13" i="106"/>
  <c r="O9" i="106"/>
  <c r="D9" i="106"/>
  <c r="E9" i="106" s="1"/>
  <c r="A3" i="106"/>
  <c r="C25" i="105"/>
  <c r="C28" i="105" s="1"/>
  <c r="N21" i="105"/>
  <c r="N25" i="105" s="1"/>
  <c r="N28" i="105" s="1"/>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D30" i="105" s="1"/>
  <c r="C21" i="105"/>
  <c r="O18" i="105"/>
  <c r="O17" i="105"/>
  <c r="O16" i="105"/>
  <c r="O15" i="105"/>
  <c r="O14" i="105"/>
  <c r="O13" i="105"/>
  <c r="O9" i="105"/>
  <c r="F9" i="105"/>
  <c r="G9" i="105" s="1"/>
  <c r="E9" i="105"/>
  <c r="D9" i="105"/>
  <c r="O7" i="105"/>
  <c r="O7" i="106" s="1"/>
  <c r="A3" i="105"/>
  <c r="L24" i="104"/>
  <c r="L27" i="104" s="1"/>
  <c r="N20" i="104"/>
  <c r="N24" i="104" s="1"/>
  <c r="N27" i="104" s="1"/>
  <c r="M20" i="104"/>
  <c r="M24" i="104" s="1"/>
  <c r="M27" i="104" s="1"/>
  <c r="L20" i="104"/>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C24" i="104" s="1"/>
  <c r="C27" i="104" s="1"/>
  <c r="C29" i="104" s="1"/>
  <c r="O19" i="104"/>
  <c r="O18" i="104"/>
  <c r="O17" i="104"/>
  <c r="O16" i="104"/>
  <c r="O15" i="104"/>
  <c r="O14" i="104"/>
  <c r="O13" i="104"/>
  <c r="O9" i="104"/>
  <c r="A3" i="17"/>
  <c r="A3" i="12"/>
  <c r="J58" i="14"/>
  <c r="J52" i="14"/>
  <c r="J20" i="14"/>
  <c r="J18" i="14"/>
  <c r="J16" i="14"/>
  <c r="C17" i="14"/>
  <c r="J14" i="14"/>
  <c r="J12" i="14"/>
  <c r="A3" i="14"/>
  <c r="B23" i="93"/>
  <c r="N21" i="93"/>
  <c r="N20" i="93"/>
  <c r="N19" i="93"/>
  <c r="N18" i="93"/>
  <c r="N17" i="93"/>
  <c r="N16" i="93"/>
  <c r="N15" i="93"/>
  <c r="N14" i="93"/>
  <c r="N13" i="93"/>
  <c r="N12" i="93"/>
  <c r="N11" i="93"/>
  <c r="N10" i="93"/>
  <c r="N9" i="93"/>
  <c r="A3" i="93"/>
  <c r="C50" i="122"/>
  <c r="C53" i="122" s="1"/>
  <c r="M47" i="122"/>
  <c r="M46" i="122"/>
  <c r="M44" i="122"/>
  <c r="H43" i="122"/>
  <c r="C43" i="122"/>
  <c r="C45" i="122" s="1"/>
  <c r="M42" i="122"/>
  <c r="C40" i="122"/>
  <c r="M39" i="122"/>
  <c r="C34" i="122"/>
  <c r="M33" i="122"/>
  <c r="C29" i="122"/>
  <c r="M28" i="122"/>
  <c r="C21" i="122"/>
  <c r="M20" i="122"/>
  <c r="M6" i="122"/>
  <c r="A3" i="122"/>
  <c r="C49" i="11"/>
  <c r="C52" i="11" s="1"/>
  <c r="M46" i="11"/>
  <c r="M45" i="11"/>
  <c r="M43" i="11"/>
  <c r="C42" i="11"/>
  <c r="M41" i="11"/>
  <c r="C39" i="11"/>
  <c r="C44" i="11" s="1"/>
  <c r="M38" i="11"/>
  <c r="C33" i="11"/>
  <c r="M32" i="11"/>
  <c r="C28" i="11"/>
  <c r="M27" i="11"/>
  <c r="C20" i="11"/>
  <c r="M19" i="11"/>
  <c r="C7" i="11"/>
  <c r="M6" i="11"/>
  <c r="G19" i="18" l="1"/>
  <c r="D19" i="18" s="1"/>
  <c r="D21" i="18" s="1"/>
  <c r="D18" i="18"/>
  <c r="N18" i="18" s="1"/>
  <c r="C13" i="14"/>
  <c r="C19" i="14" s="1"/>
  <c r="C57" i="14"/>
  <c r="C30" i="105"/>
  <c r="C51" i="14"/>
  <c r="H9" i="105"/>
  <c r="G30" i="105"/>
  <c r="F9" i="106"/>
  <c r="E16" i="106"/>
  <c r="E20" i="106" s="1"/>
  <c r="E23" i="106" s="1"/>
  <c r="D25" i="106"/>
  <c r="O21" i="105"/>
  <c r="O25" i="105" s="1"/>
  <c r="O28" i="105" s="1"/>
  <c r="O30" i="105" s="1"/>
  <c r="AC16" i="55"/>
  <c r="AC15" i="55"/>
  <c r="F30" i="105"/>
  <c r="N23" i="93"/>
  <c r="E25" i="106"/>
  <c r="E30" i="105"/>
  <c r="O20" i="104"/>
  <c r="E27" i="104"/>
  <c r="O24" i="104"/>
  <c r="O27" i="104" s="1"/>
  <c r="N20" i="18"/>
  <c r="G21" i="18"/>
  <c r="C59" i="14" l="1"/>
  <c r="G9" i="106"/>
  <c r="F16" i="106"/>
  <c r="I9" i="105"/>
  <c r="H30" i="105"/>
  <c r="O29" i="104"/>
  <c r="N19" i="18"/>
  <c r="N21" i="18"/>
  <c r="I30" i="105" l="1"/>
  <c r="J9" i="105"/>
  <c r="F20" i="106"/>
  <c r="H9" i="106"/>
  <c r="G16" i="106"/>
  <c r="G20" i="106" s="1"/>
  <c r="G23" i="106" s="1"/>
  <c r="G25" i="106" l="1"/>
  <c r="F23" i="106"/>
  <c r="F25" i="106" s="1"/>
  <c r="I9" i="106"/>
  <c r="H16" i="106"/>
  <c r="H20" i="106" s="1"/>
  <c r="H23" i="106" s="1"/>
  <c r="J30" i="105"/>
  <c r="K9" i="105"/>
  <c r="I16" i="106" l="1"/>
  <c r="J9" i="106"/>
  <c r="K30" i="105"/>
  <c r="L9" i="105"/>
  <c r="H25" i="106"/>
  <c r="L30" i="105" l="1"/>
  <c r="M9" i="105"/>
  <c r="J16" i="106"/>
  <c r="J20" i="106" s="1"/>
  <c r="J23" i="106" s="1"/>
  <c r="K9" i="106"/>
  <c r="I20" i="106"/>
  <c r="J25" i="106" l="1"/>
  <c r="I23" i="106"/>
  <c r="I25" i="106" s="1"/>
  <c r="K16" i="106"/>
  <c r="L9" i="106"/>
  <c r="M30" i="105"/>
  <c r="N9" i="105"/>
  <c r="N30" i="105" s="1"/>
  <c r="L16" i="106" l="1"/>
  <c r="L20" i="106" s="1"/>
  <c r="L23" i="106" s="1"/>
  <c r="M9" i="106"/>
  <c r="K20" i="106"/>
  <c r="N9" i="106" l="1"/>
  <c r="M16" i="106"/>
  <c r="K23" i="106"/>
  <c r="K25" i="106" s="1"/>
  <c r="L25" i="106"/>
  <c r="M20" i="106" l="1"/>
  <c r="N16" i="106"/>
  <c r="N20" i="106" s="1"/>
  <c r="N23" i="106" s="1"/>
  <c r="O16" i="106" l="1"/>
  <c r="N25" i="106"/>
  <c r="M23" i="106"/>
  <c r="M25" i="106" s="1"/>
  <c r="O20" i="106"/>
  <c r="O23" i="106" s="1"/>
  <c r="O25" i="106" s="1"/>
  <c r="F51" i="14" l="1"/>
  <c r="D42" i="14"/>
  <c r="J42" i="14" s="1"/>
  <c r="D25" i="14"/>
  <c r="D21" i="14"/>
  <c r="D36" i="14"/>
  <c r="J36" i="14" s="1"/>
  <c r="D27" i="14"/>
  <c r="D41" i="14"/>
  <c r="J41" i="14" s="1"/>
  <c r="D39" i="14"/>
  <c r="J39" i="14" s="1"/>
  <c r="D43" i="14"/>
  <c r="J43" i="14" s="1"/>
  <c r="D32" i="14"/>
  <c r="D29" i="14"/>
  <c r="J29" i="14" s="1"/>
  <c r="D37" i="14"/>
  <c r="J37" i="14" s="1"/>
  <c r="D38" i="14"/>
  <c r="J38" i="14" s="1"/>
  <c r="D31" i="14"/>
  <c r="D30" i="14"/>
  <c r="J30" i="14" s="1"/>
  <c r="D34" i="14"/>
  <c r="J34" i="14" s="1"/>
  <c r="D28" i="14"/>
  <c r="J28" i="14" s="1"/>
  <c r="D50" i="14"/>
  <c r="D23" i="14"/>
  <c r="D45" i="14"/>
  <c r="J45" i="14" s="1"/>
  <c r="D48" i="14"/>
  <c r="J48" i="14" s="1"/>
  <c r="D40" i="14"/>
  <c r="D49" i="14"/>
  <c r="J49" i="14" s="1"/>
  <c r="D22" i="14"/>
  <c r="J22" i="14" s="1"/>
  <c r="D24" i="14"/>
  <c r="D44" i="14"/>
  <c r="D46" i="14"/>
  <c r="J46" i="14" s="1"/>
  <c r="D47" i="14"/>
  <c r="J47" i="14" s="1"/>
  <c r="D35" i="14"/>
  <c r="J35" i="14" s="1"/>
  <c r="D33" i="14"/>
  <c r="D26" i="14"/>
  <c r="J26" i="14" s="1"/>
  <c r="I20" i="11"/>
  <c r="G39" i="11"/>
  <c r="G28" i="11"/>
  <c r="G33" i="11"/>
  <c r="G20" i="11"/>
  <c r="M9" i="12"/>
  <c r="D32" i="122"/>
  <c r="M32" i="122" s="1"/>
  <c r="D23" i="122"/>
  <c r="M23" i="122" s="1"/>
  <c r="AC7" i="55"/>
  <c r="C19" i="55"/>
  <c r="C23" i="55" s="1"/>
  <c r="J21" i="122"/>
  <c r="C21" i="12"/>
  <c r="I40" i="17"/>
  <c r="I31" i="14"/>
  <c r="I37" i="12"/>
  <c r="H29" i="17"/>
  <c r="L9" i="122"/>
  <c r="L27" i="12"/>
  <c r="N27" i="12" s="1"/>
  <c r="H13" i="14"/>
  <c r="K9" i="12"/>
  <c r="M39" i="12"/>
  <c r="L19" i="12"/>
  <c r="N19" i="12" s="1"/>
  <c r="F21" i="12"/>
  <c r="I33" i="14"/>
  <c r="D12" i="122"/>
  <c r="M12" i="122" s="1"/>
  <c r="L16" i="12"/>
  <c r="N16" i="12" s="1"/>
  <c r="D33" i="17"/>
  <c r="L25" i="122"/>
  <c r="L36" i="11"/>
  <c r="H21" i="12"/>
  <c r="L31" i="11"/>
  <c r="L22" i="11"/>
  <c r="D36" i="122"/>
  <c r="M36" i="122" s="1"/>
  <c r="M28" i="12"/>
  <c r="L14" i="12"/>
  <c r="N14" i="12" s="1"/>
  <c r="L37" i="122"/>
  <c r="C33" i="17"/>
  <c r="D40" i="17"/>
  <c r="K37" i="12"/>
  <c r="L34" i="12"/>
  <c r="N34" i="12" s="1"/>
  <c r="C32" i="12"/>
  <c r="L24" i="17"/>
  <c r="N24" i="17" s="1"/>
  <c r="J19" i="55"/>
  <c r="J23" i="55" s="1"/>
  <c r="M33" i="17"/>
  <c r="I35" i="14"/>
  <c r="D26" i="122"/>
  <c r="M26" i="122" s="1"/>
  <c r="I39" i="14"/>
  <c r="K39" i="11"/>
  <c r="F28" i="12"/>
  <c r="L17" i="12"/>
  <c r="N17" i="12" s="1"/>
  <c r="L25" i="11"/>
  <c r="D25" i="122"/>
  <c r="M25" i="122" s="1"/>
  <c r="M32" i="12"/>
  <c r="G37" i="12"/>
  <c r="I56" i="14"/>
  <c r="L18" i="122"/>
  <c r="D11" i="14"/>
  <c r="J11" i="14" s="1"/>
  <c r="K50" i="122"/>
  <c r="K53" i="122" s="1"/>
  <c r="D16" i="122"/>
  <c r="M16" i="122" s="1"/>
  <c r="H37" i="12"/>
  <c r="L12" i="11"/>
  <c r="L35" i="122"/>
  <c r="I40" i="122"/>
  <c r="G38" i="17"/>
  <c r="L21" i="11"/>
  <c r="L20" i="12"/>
  <c r="N20" i="12" s="1"/>
  <c r="L31" i="17"/>
  <c r="N31" i="17" s="1"/>
  <c r="I11" i="14"/>
  <c r="L22" i="122"/>
  <c r="I29" i="122"/>
  <c r="J19" i="18"/>
  <c r="J21" i="18" s="1"/>
  <c r="F38" i="17"/>
  <c r="K7" i="11"/>
  <c r="G21" i="122"/>
  <c r="D8" i="122"/>
  <c r="M8" i="122" s="1"/>
  <c r="L10" i="12"/>
  <c r="N10" i="12" s="1"/>
  <c r="E21" i="12"/>
  <c r="AC9" i="55"/>
  <c r="G40" i="122"/>
  <c r="D35" i="122"/>
  <c r="M35" i="122" s="1"/>
  <c r="F32" i="12"/>
  <c r="L24" i="122"/>
  <c r="H39" i="12"/>
  <c r="D8" i="18"/>
  <c r="N8" i="18" s="1"/>
  <c r="G12" i="18"/>
  <c r="G14" i="18" s="1"/>
  <c r="F9" i="17"/>
  <c r="D14" i="122"/>
  <c r="M14" i="122" s="1"/>
  <c r="L51" i="122"/>
  <c r="I36" i="14"/>
  <c r="G39" i="12"/>
  <c r="Q19" i="55"/>
  <c r="Q23" i="55" s="1"/>
  <c r="C9" i="17"/>
  <c r="M9" i="18"/>
  <c r="G51" i="14"/>
  <c r="I21" i="14"/>
  <c r="J28" i="11"/>
  <c r="L32" i="122"/>
  <c r="L36" i="122"/>
  <c r="D35" i="11"/>
  <c r="M35" i="11" s="1"/>
  <c r="D38" i="122"/>
  <c r="M38" i="122" s="1"/>
  <c r="D19" i="55"/>
  <c r="D23" i="55" s="1"/>
  <c r="F37" i="12"/>
  <c r="F33" i="17"/>
  <c r="D21" i="11"/>
  <c r="M21" i="11" s="1"/>
  <c r="H9" i="17"/>
  <c r="Y19" i="55"/>
  <c r="Y23" i="55" s="1"/>
  <c r="L31" i="12"/>
  <c r="N31" i="12" s="1"/>
  <c r="L26" i="12"/>
  <c r="N26" i="12" s="1"/>
  <c r="D53" i="14"/>
  <c r="F57" i="14"/>
  <c r="K43" i="122"/>
  <c r="K38" i="17"/>
  <c r="G40" i="17"/>
  <c r="O19" i="55"/>
  <c r="O23" i="55" s="1"/>
  <c r="AC8" i="55"/>
  <c r="L16" i="17"/>
  <c r="N16" i="17" s="1"/>
  <c r="AC11" i="55"/>
  <c r="L48" i="11"/>
  <c r="D48" i="11"/>
  <c r="M48" i="11" s="1"/>
  <c r="I19" i="55"/>
  <c r="I23" i="55" s="1"/>
  <c r="H33" i="17"/>
  <c r="I8" i="14"/>
  <c r="G13" i="14"/>
  <c r="I41" i="14"/>
  <c r="F19" i="55"/>
  <c r="F23" i="55" s="1"/>
  <c r="R19" i="55"/>
  <c r="R23" i="55" s="1"/>
  <c r="L30" i="11"/>
  <c r="D12" i="11"/>
  <c r="M12" i="11" s="1"/>
  <c r="D31" i="122"/>
  <c r="M31" i="122" s="1"/>
  <c r="L12" i="12"/>
  <c r="N12" i="12" s="1"/>
  <c r="L21" i="17"/>
  <c r="N21" i="17" s="1"/>
  <c r="D9" i="14"/>
  <c r="J9" i="14" s="1"/>
  <c r="E19" i="55"/>
  <c r="E23" i="55" s="1"/>
  <c r="AC21" i="55"/>
  <c r="L26" i="11"/>
  <c r="K49" i="11"/>
  <c r="K52" i="11" s="1"/>
  <c r="L23" i="11"/>
  <c r="L13" i="122"/>
  <c r="D22" i="122"/>
  <c r="G29" i="122"/>
  <c r="I9" i="14"/>
  <c r="D15" i="122"/>
  <c r="M15" i="122" s="1"/>
  <c r="J50" i="122"/>
  <c r="J53" i="122" s="1"/>
  <c r="D24" i="122"/>
  <c r="M24" i="122" s="1"/>
  <c r="L20" i="17"/>
  <c r="N20" i="17" s="1"/>
  <c r="I46" i="14"/>
  <c r="L15" i="122"/>
  <c r="C29" i="17"/>
  <c r="D17" i="11"/>
  <c r="M17" i="11" s="1"/>
  <c r="D11" i="11"/>
  <c r="M11" i="11" s="1"/>
  <c r="AB19" i="55"/>
  <c r="AB23" i="55" s="1"/>
  <c r="H57" i="14"/>
  <c r="C40" i="17"/>
  <c r="I50" i="14"/>
  <c r="L35" i="12"/>
  <c r="N35" i="12" s="1"/>
  <c r="L18" i="12"/>
  <c r="N18" i="12" s="1"/>
  <c r="J42" i="11"/>
  <c r="I28" i="12"/>
  <c r="I22" i="14"/>
  <c r="I24" i="14"/>
  <c r="D41" i="122"/>
  <c r="D43" i="122" s="1"/>
  <c r="G43" i="122"/>
  <c r="G7" i="122"/>
  <c r="D5" i="122"/>
  <c r="D7" i="122" s="1"/>
  <c r="K33" i="11"/>
  <c r="D37" i="11"/>
  <c r="M37" i="11" s="1"/>
  <c r="C9" i="12"/>
  <c r="I43" i="14"/>
  <c r="D8" i="14"/>
  <c r="F13" i="14"/>
  <c r="D25" i="11"/>
  <c r="M25" i="11" s="1"/>
  <c r="J12" i="18"/>
  <c r="J14" i="18" s="1"/>
  <c r="L8" i="17"/>
  <c r="L9" i="17" s="1"/>
  <c r="E9" i="17"/>
  <c r="J39" i="12"/>
  <c r="L17" i="17"/>
  <c r="N17" i="17" s="1"/>
  <c r="L48" i="122"/>
  <c r="I50" i="122"/>
  <c r="K21" i="122"/>
  <c r="L10" i="11"/>
  <c r="J31" i="14"/>
  <c r="D49" i="122"/>
  <c r="M49" i="122" s="1"/>
  <c r="L13" i="11"/>
  <c r="AA19" i="55"/>
  <c r="AA23" i="55" s="1"/>
  <c r="L24" i="12"/>
  <c r="N24" i="12" s="1"/>
  <c r="J33" i="14"/>
  <c r="G49" i="11"/>
  <c r="G52" i="11" s="1"/>
  <c r="I34" i="122"/>
  <c r="L30" i="122"/>
  <c r="L17" i="122"/>
  <c r="D26" i="11"/>
  <c r="M26" i="11" s="1"/>
  <c r="T19" i="55"/>
  <c r="T23" i="55" s="1"/>
  <c r="L8" i="11"/>
  <c r="J33" i="11"/>
  <c r="M22" i="17"/>
  <c r="D56" i="14"/>
  <c r="J56" i="14" s="1"/>
  <c r="C37" i="12"/>
  <c r="I39" i="11"/>
  <c r="L34" i="11"/>
  <c r="I47" i="14"/>
  <c r="J43" i="122"/>
  <c r="L16" i="11"/>
  <c r="D39" i="12"/>
  <c r="L28" i="17"/>
  <c r="N28" i="17" s="1"/>
  <c r="L11" i="17"/>
  <c r="N11" i="17" s="1"/>
  <c r="L14" i="11"/>
  <c r="J40" i="14"/>
  <c r="V19" i="55"/>
  <c r="V23" i="55" s="1"/>
  <c r="K34" i="122"/>
  <c r="L37" i="11"/>
  <c r="I9" i="12"/>
  <c r="J9" i="17"/>
  <c r="D15" i="11"/>
  <c r="M15" i="11" s="1"/>
  <c r="I28" i="14"/>
  <c r="I26" i="14"/>
  <c r="J40" i="122"/>
  <c r="D10" i="18"/>
  <c r="N10" i="18" s="1"/>
  <c r="H40" i="17"/>
  <c r="AC6" i="55"/>
  <c r="I43" i="122"/>
  <c r="L41" i="122"/>
  <c r="L43" i="122" s="1"/>
  <c r="L12" i="18"/>
  <c r="L14" i="18" s="1"/>
  <c r="M9" i="122"/>
  <c r="L36" i="17"/>
  <c r="N36" i="17" s="1"/>
  <c r="J37" i="12"/>
  <c r="F9" i="12"/>
  <c r="AC13" i="55"/>
  <c r="L19" i="55"/>
  <c r="L23" i="55" s="1"/>
  <c r="D14" i="11"/>
  <c r="M14" i="11" s="1"/>
  <c r="L50" i="11"/>
  <c r="D50" i="11"/>
  <c r="M50" i="11" s="1"/>
  <c r="Z19" i="55"/>
  <c r="Z23" i="55" s="1"/>
  <c r="L11" i="11"/>
  <c r="D11" i="122"/>
  <c r="M11" i="122" s="1"/>
  <c r="L23" i="12"/>
  <c r="N23" i="12" s="1"/>
  <c r="D31" i="11"/>
  <c r="M31" i="11" s="1"/>
  <c r="J38" i="17"/>
  <c r="J33" i="17"/>
  <c r="J23" i="14"/>
  <c r="D51" i="11"/>
  <c r="M51" i="11" s="1"/>
  <c r="L51" i="11"/>
  <c r="I27" i="14"/>
  <c r="AC20" i="55"/>
  <c r="P19" i="55"/>
  <c r="P23" i="55" s="1"/>
  <c r="X19" i="55"/>
  <c r="X23" i="55" s="1"/>
  <c r="D48" i="122"/>
  <c r="G50" i="122"/>
  <c r="G53" i="122" s="1"/>
  <c r="L14" i="122"/>
  <c r="K40" i="122"/>
  <c r="K28" i="11"/>
  <c r="I21" i="12"/>
  <c r="J32" i="12"/>
  <c r="I49" i="14"/>
  <c r="G22" i="17"/>
  <c r="M38" i="17"/>
  <c r="I32" i="12"/>
  <c r="D18" i="11"/>
  <c r="M18" i="11" s="1"/>
  <c r="G34" i="122"/>
  <c r="D30" i="122"/>
  <c r="K42" i="11"/>
  <c r="M9" i="17"/>
  <c r="D54" i="14"/>
  <c r="J54" i="14" s="1"/>
  <c r="D11" i="18"/>
  <c r="N11" i="18" s="1"/>
  <c r="H19" i="55"/>
  <c r="H23" i="55" s="1"/>
  <c r="L33" i="12"/>
  <c r="E37" i="12"/>
  <c r="K39" i="12"/>
  <c r="J27" i="14"/>
  <c r="J9" i="12"/>
  <c r="K33" i="17"/>
  <c r="D21" i="12"/>
  <c r="I33" i="11"/>
  <c r="L29" i="11"/>
  <c r="N19" i="55"/>
  <c r="N23" i="55" s="1"/>
  <c r="L9" i="11"/>
  <c r="L26" i="17"/>
  <c r="N26" i="17" s="1"/>
  <c r="I34" i="14"/>
  <c r="L31" i="122"/>
  <c r="I9" i="17"/>
  <c r="AC14" i="55"/>
  <c r="L19" i="122"/>
  <c r="D29" i="11"/>
  <c r="I45" i="14"/>
  <c r="I21" i="122"/>
  <c r="L8" i="122"/>
  <c r="M29" i="17"/>
  <c r="L34" i="17"/>
  <c r="E38" i="17"/>
  <c r="D55" i="14"/>
  <c r="J55" i="14" s="1"/>
  <c r="L12" i="122"/>
  <c r="L11" i="122"/>
  <c r="K21" i="12"/>
  <c r="C38" i="17"/>
  <c r="L16" i="122"/>
  <c r="J29" i="17"/>
  <c r="L19" i="18"/>
  <c r="L21" i="18" s="1"/>
  <c r="D9" i="18"/>
  <c r="N9" i="18" s="1"/>
  <c r="F39" i="12"/>
  <c r="H28" i="12"/>
  <c r="L38" i="122"/>
  <c r="AC22" i="55"/>
  <c r="K32" i="12"/>
  <c r="M8" i="18"/>
  <c r="I12" i="18"/>
  <c r="I14" i="18" s="1"/>
  <c r="L27" i="17"/>
  <c r="N27" i="17" s="1"/>
  <c r="D17" i="122"/>
  <c r="M17" i="122" s="1"/>
  <c r="H38" i="17"/>
  <c r="L25" i="12"/>
  <c r="N25" i="12" s="1"/>
  <c r="I42" i="14"/>
  <c r="L29" i="12"/>
  <c r="E32" i="12"/>
  <c r="L15" i="17"/>
  <c r="N15" i="17" s="1"/>
  <c r="J44" i="14"/>
  <c r="G28" i="12"/>
  <c r="W19" i="55"/>
  <c r="W23" i="55" s="1"/>
  <c r="G32" i="12"/>
  <c r="J21" i="12"/>
  <c r="L32" i="17"/>
  <c r="N32" i="17" s="1"/>
  <c r="L39" i="17"/>
  <c r="L40" i="17" s="1"/>
  <c r="E40" i="17"/>
  <c r="F29" i="17"/>
  <c r="J29" i="122"/>
  <c r="D9" i="12"/>
  <c r="H17" i="14"/>
  <c r="H19" i="14" s="1"/>
  <c r="C22" i="17"/>
  <c r="G19" i="55"/>
  <c r="G23" i="55" s="1"/>
  <c r="J49" i="11"/>
  <c r="J52" i="11" s="1"/>
  <c r="D22" i="17"/>
  <c r="L17" i="11"/>
  <c r="F17" i="14"/>
  <c r="D15" i="14"/>
  <c r="D17" i="14" s="1"/>
  <c r="L14" i="17"/>
  <c r="N14" i="17" s="1"/>
  <c r="AC10" i="55"/>
  <c r="D37" i="12"/>
  <c r="I38" i="14"/>
  <c r="D28" i="12"/>
  <c r="I40" i="14"/>
  <c r="D51" i="122"/>
  <c r="M51" i="122" s="1"/>
  <c r="K22" i="17"/>
  <c r="D22" i="11"/>
  <c r="M22" i="11" s="1"/>
  <c r="D13" i="11"/>
  <c r="M13" i="11" s="1"/>
  <c r="J32" i="14"/>
  <c r="D38" i="17"/>
  <c r="I10" i="14"/>
  <c r="L5" i="11"/>
  <c r="L7" i="11" s="1"/>
  <c r="M10" i="18"/>
  <c r="D34" i="11"/>
  <c r="M34" i="11" s="1"/>
  <c r="H22" i="17"/>
  <c r="M19" i="55"/>
  <c r="M23" i="55" s="1"/>
  <c r="I39" i="12"/>
  <c r="I29" i="14"/>
  <c r="D52" i="122"/>
  <c r="M52" i="122" s="1"/>
  <c r="K7" i="122"/>
  <c r="L18" i="17"/>
  <c r="N18" i="17" s="1"/>
  <c r="E29" i="17"/>
  <c r="L23" i="17"/>
  <c r="G9" i="17"/>
  <c r="M37" i="12"/>
  <c r="K40" i="17"/>
  <c r="I54" i="14"/>
  <c r="L27" i="122"/>
  <c r="L12" i="17"/>
  <c r="N12" i="17" s="1"/>
  <c r="L15" i="12"/>
  <c r="N15" i="12" s="1"/>
  <c r="D18" i="122"/>
  <c r="M18" i="122" s="1"/>
  <c r="L30" i="12"/>
  <c r="N30" i="12" s="1"/>
  <c r="I23" i="14"/>
  <c r="I55" i="14"/>
  <c r="D40" i="11"/>
  <c r="D42" i="11" s="1"/>
  <c r="I33" i="17"/>
  <c r="J22" i="17"/>
  <c r="H9" i="12"/>
  <c r="G33" i="17"/>
  <c r="E9" i="12"/>
  <c r="L8" i="12"/>
  <c r="L9" i="12" s="1"/>
  <c r="I32" i="14"/>
  <c r="D13" i="122"/>
  <c r="M13" i="122" s="1"/>
  <c r="L10" i="17"/>
  <c r="E22" i="17"/>
  <c r="I30" i="14"/>
  <c r="K19" i="55"/>
  <c r="K23" i="55" s="1"/>
  <c r="D30" i="11"/>
  <c r="M30" i="11" s="1"/>
  <c r="D10" i="122"/>
  <c r="M10" i="122" s="1"/>
  <c r="D32" i="12"/>
  <c r="K29" i="17"/>
  <c r="L35" i="11"/>
  <c r="K20" i="11"/>
  <c r="L26" i="122"/>
  <c r="K29" i="122"/>
  <c r="L37" i="17"/>
  <c r="N37" i="17" s="1"/>
  <c r="I42" i="11"/>
  <c r="L40" i="11"/>
  <c r="L42" i="11" s="1"/>
  <c r="M40" i="17"/>
  <c r="D10" i="14"/>
  <c r="J10" i="14" s="1"/>
  <c r="L49" i="122"/>
  <c r="C28" i="12"/>
  <c r="D16" i="11"/>
  <c r="M16" i="11" s="1"/>
  <c r="I44" i="14"/>
  <c r="E33" i="17"/>
  <c r="L30" i="17"/>
  <c r="L13" i="12"/>
  <c r="N13" i="12" s="1"/>
  <c r="J7" i="122"/>
  <c r="D29" i="17"/>
  <c r="J39" i="11"/>
  <c r="G29" i="17"/>
  <c r="H32" i="12"/>
  <c r="G57" i="14"/>
  <c r="I53" i="14"/>
  <c r="D36" i="11"/>
  <c r="M36" i="11" s="1"/>
  <c r="I15" i="14"/>
  <c r="I17" i="14" s="1"/>
  <c r="G17" i="14"/>
  <c r="I22" i="17"/>
  <c r="J28" i="12"/>
  <c r="I25" i="14"/>
  <c r="M20" i="18"/>
  <c r="G9" i="12"/>
  <c r="I38" i="17"/>
  <c r="L15" i="11"/>
  <c r="D24" i="11"/>
  <c r="M24" i="11" s="1"/>
  <c r="L24" i="11"/>
  <c r="L23" i="122"/>
  <c r="D19" i="122"/>
  <c r="M19" i="122" s="1"/>
  <c r="M21" i="12"/>
  <c r="L35" i="17"/>
  <c r="N35" i="17" s="1"/>
  <c r="H51" i="14"/>
  <c r="D37" i="122"/>
  <c r="M37" i="122" s="1"/>
  <c r="E39" i="12"/>
  <c r="L38" i="12"/>
  <c r="L39" i="12" s="1"/>
  <c r="I48" i="14"/>
  <c r="D27" i="122"/>
  <c r="M27" i="122" s="1"/>
  <c r="G7" i="11"/>
  <c r="D5" i="11"/>
  <c r="D7" i="11" s="1"/>
  <c r="L19" i="17"/>
  <c r="N19" i="17" s="1"/>
  <c r="L52" i="122"/>
  <c r="L18" i="11"/>
  <c r="K9" i="17"/>
  <c r="F40" i="17"/>
  <c r="U19" i="55"/>
  <c r="U23" i="55" s="1"/>
  <c r="D23" i="11"/>
  <c r="M23" i="11" s="1"/>
  <c r="L36" i="12"/>
  <c r="N36" i="12" s="1"/>
  <c r="L25" i="17"/>
  <c r="N25" i="17" s="1"/>
  <c r="M11" i="18"/>
  <c r="M9" i="11"/>
  <c r="S19" i="55"/>
  <c r="S23" i="55" s="1"/>
  <c r="I7" i="122"/>
  <c r="L5" i="122"/>
  <c r="L7" i="122" s="1"/>
  <c r="E28" i="12"/>
  <c r="L22" i="12"/>
  <c r="I29" i="17"/>
  <c r="I19" i="18"/>
  <c r="M18" i="18"/>
  <c r="I37" i="14"/>
  <c r="G21" i="12"/>
  <c r="D10" i="11"/>
  <c r="M10" i="11" s="1"/>
  <c r="K28" i="12"/>
  <c r="J34" i="122"/>
  <c r="L47" i="11"/>
  <c r="D47" i="11"/>
  <c r="I49" i="11"/>
  <c r="L10" i="122"/>
  <c r="J40" i="17"/>
  <c r="D9" i="17"/>
  <c r="L13" i="17"/>
  <c r="N13" i="17" s="1"/>
  <c r="D8" i="11"/>
  <c r="F22" i="17"/>
  <c r="L11" i="12"/>
  <c r="N11" i="12" s="1"/>
  <c r="C39" i="12"/>
  <c r="J15" i="14" l="1"/>
  <c r="D51" i="14"/>
  <c r="J51" i="14" s="1"/>
  <c r="D34" i="122"/>
  <c r="M34" i="122" s="1"/>
  <c r="J44" i="11"/>
  <c r="M41" i="122"/>
  <c r="M43" i="122"/>
  <c r="M42" i="17"/>
  <c r="I44" i="11"/>
  <c r="L33" i="11"/>
  <c r="M7" i="122"/>
  <c r="F42" i="17"/>
  <c r="G44" i="11"/>
  <c r="C41" i="12"/>
  <c r="M5" i="122"/>
  <c r="M40" i="11"/>
  <c r="D39" i="11"/>
  <c r="M39" i="11" s="1"/>
  <c r="K42" i="17"/>
  <c r="M5" i="11"/>
  <c r="L32" i="12"/>
  <c r="J42" i="17"/>
  <c r="N21" i="12"/>
  <c r="D57" i="14"/>
  <c r="I57" i="14"/>
  <c r="J53" i="14"/>
  <c r="L49" i="11"/>
  <c r="L52" i="11" s="1"/>
  <c r="I52" i="11"/>
  <c r="J41" i="12"/>
  <c r="K45" i="122"/>
  <c r="M47" i="11"/>
  <c r="D49" i="11"/>
  <c r="D52" i="11" s="1"/>
  <c r="M19" i="18"/>
  <c r="M21" i="18" s="1"/>
  <c r="I21" i="18"/>
  <c r="E41" i="12"/>
  <c r="AC19" i="55"/>
  <c r="AC23" i="55" s="1"/>
  <c r="M12" i="18"/>
  <c r="M14" i="18" s="1"/>
  <c r="L20" i="11"/>
  <c r="K44" i="11"/>
  <c r="L39" i="11"/>
  <c r="M30" i="122"/>
  <c r="N8" i="12"/>
  <c r="N9" i="12" s="1"/>
  <c r="N39" i="17"/>
  <c r="N40" i="17" s="1"/>
  <c r="I51" i="14"/>
  <c r="D21" i="122"/>
  <c r="M21" i="122" s="1"/>
  <c r="L40" i="122"/>
  <c r="M42" i="11"/>
  <c r="L38" i="17"/>
  <c r="K41" i="12"/>
  <c r="M8" i="11"/>
  <c r="D20" i="11"/>
  <c r="M20" i="11" s="1"/>
  <c r="G41" i="12"/>
  <c r="L28" i="12"/>
  <c r="J17" i="14"/>
  <c r="G19" i="14"/>
  <c r="G59" i="14" s="1"/>
  <c r="N22" i="12"/>
  <c r="N28" i="12" s="1"/>
  <c r="H59" i="14"/>
  <c r="D42" i="17"/>
  <c r="I41" i="12"/>
  <c r="M7" i="11"/>
  <c r="F19" i="14"/>
  <c r="F59" i="14" s="1"/>
  <c r="D41" i="12"/>
  <c r="N34" i="17"/>
  <c r="N38" i="17" s="1"/>
  <c r="L37" i="12"/>
  <c r="H42" i="17"/>
  <c r="D40" i="122"/>
  <c r="M40" i="122" s="1"/>
  <c r="G45" i="122"/>
  <c r="N38" i="12"/>
  <c r="N39" i="12" s="1"/>
  <c r="N33" i="12"/>
  <c r="N37" i="12" s="1"/>
  <c r="I53" i="122"/>
  <c r="L50" i="122"/>
  <c r="L53" i="122" s="1"/>
  <c r="L28" i="11"/>
  <c r="I13" i="14"/>
  <c r="I19" i="14" s="1"/>
  <c r="N8" i="17"/>
  <c r="N9" i="17" s="1"/>
  <c r="H41" i="12"/>
  <c r="N23" i="17"/>
  <c r="N29" i="17" s="1"/>
  <c r="L29" i="17"/>
  <c r="L21" i="122"/>
  <c r="G42" i="17"/>
  <c r="M41" i="12"/>
  <c r="I42" i="17"/>
  <c r="N30" i="17"/>
  <c r="N33" i="17" s="1"/>
  <c r="L33" i="17"/>
  <c r="N10" i="17"/>
  <c r="N22" i="17" s="1"/>
  <c r="L22" i="17"/>
  <c r="F41" i="12"/>
  <c r="M48" i="122"/>
  <c r="D50" i="122"/>
  <c r="D53" i="122" s="1"/>
  <c r="J45" i="122"/>
  <c r="L34" i="122"/>
  <c r="J8" i="14"/>
  <c r="D13" i="14"/>
  <c r="D19" i="14" s="1"/>
  <c r="M22" i="122"/>
  <c r="D29" i="122"/>
  <c r="M29" i="122" s="1"/>
  <c r="D12" i="18"/>
  <c r="D14" i="18" s="1"/>
  <c r="N14" i="18" s="1"/>
  <c r="L29" i="122"/>
  <c r="M29" i="11"/>
  <c r="D33" i="11"/>
  <c r="M33" i="11" s="1"/>
  <c r="E42" i="17"/>
  <c r="C42" i="17"/>
  <c r="D28" i="11"/>
  <c r="M28" i="11" s="1"/>
  <c r="L21" i="12"/>
  <c r="I45" i="122"/>
  <c r="N29" i="12"/>
  <c r="N32" i="12" s="1"/>
  <c r="J57" i="14" l="1"/>
  <c r="D59" i="14"/>
  <c r="J59" i="14" s="1"/>
  <c r="M53" i="122"/>
  <c r="M52" i="11"/>
  <c r="D44" i="11"/>
  <c r="M44" i="11" s="1"/>
  <c r="M50" i="122"/>
  <c r="J13" i="14"/>
  <c r="L42" i="17"/>
  <c r="N41" i="12"/>
  <c r="L45" i="122"/>
  <c r="J19" i="14"/>
  <c r="D45" i="122"/>
  <c r="M45" i="122" s="1"/>
  <c r="L41" i="12"/>
  <c r="L44" i="11"/>
  <c r="M49" i="11"/>
  <c r="N42" i="17"/>
  <c r="I59" i="14"/>
</calcChain>
</file>

<file path=xl/sharedStrings.xml><?xml version="1.0" encoding="utf-8"?>
<sst xmlns="http://schemas.openxmlformats.org/spreadsheetml/2006/main" count="1598" uniqueCount="584">
  <si>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</si>
  <si>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</si>
  <si>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</si>
  <si>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</si>
  <si>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</si>
  <si>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</si>
  <si>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</si>
  <si>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</si>
  <si>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</si>
  <si>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</si>
  <si>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</si>
  <si>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</si>
  <si>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</si>
  <si>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</si>
  <si>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</si>
  <si>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</si>
  <si>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</si>
  <si>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</si>
  <si>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</si>
  <si>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</si>
  <si>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</si>
  <si>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</si>
  <si>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</si>
  <si>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</si>
  <si>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</si>
  <si>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</si>
  <si>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</si>
  <si>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</si>
  <si>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</si>
  <si>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</si>
  <si>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</si>
  <si>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</si>
  <si>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</si>
  <si>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</si>
  <si>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</si>
  <si>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</si>
  <si>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</si>
  <si>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</si>
  <si>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</si>
  <si>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</si>
  <si>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</si>
  <si>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</si>
  <si>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</si>
  <si>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</si>
  <si>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</si>
  <si>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</si>
  <si>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</si>
  <si>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</si>
  <si>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</si>
  <si>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</si>
  <si>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</si>
  <si>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</si>
  <si>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</si>
  <si>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</si>
  <si>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</si>
  <si>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</si>
  <si>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</si>
  <si>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</si>
  <si>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</si>
  <si>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</si>
  <si>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</si>
  <si>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</si>
  <si>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</si>
  <si>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</si>
  <si>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</si>
  <si>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</si>
  <si>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93.566</t>
  </si>
  <si>
    <t>Child Care and Development Block Grant</t>
  </si>
  <si>
    <t>93.575</t>
  </si>
  <si>
    <t>Community-Based Child Abuse Prevention Grants</t>
  </si>
  <si>
    <t>93.590</t>
  </si>
  <si>
    <t>Title IV-E Chafee Education and Training Vouchers Program ETV</t>
  </si>
  <si>
    <t>93.599</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</si>
  <si>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</si>
  <si>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</si>
  <si>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</si>
  <si>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</si>
  <si>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</si>
  <si>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</si>
  <si>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</si>
  <si>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</si>
  <si>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</si>
  <si>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</si>
  <si>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</si>
  <si>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</si>
  <si>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</si>
  <si>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93.667</t>
  </si>
  <si>
    <t>Child Abuse and Neglect State Grants</t>
  </si>
  <si>
    <t>93.669</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</si>
  <si>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</si>
  <si>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</si>
  <si>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</si>
  <si>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</si>
  <si>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</si>
  <si>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</si>
  <si>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</si>
  <si>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</si>
  <si>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</si>
  <si>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</si>
  <si>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</si>
  <si>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</si>
  <si>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</si>
  <si>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</si>
  <si>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</si>
  <si>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</si>
  <si>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</si>
  <si>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</si>
  <si>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</si>
  <si>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</si>
  <si>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</si>
  <si>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</si>
  <si>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</si>
  <si>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</si>
  <si>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</si>
  <si>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</si>
  <si>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</si>
  <si>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</si>
  <si>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</si>
  <si>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</si>
  <si>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</si>
  <si>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</si>
  <si>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</si>
  <si>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</si>
  <si>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</si>
  <si>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</si>
  <si>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</si>
  <si>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</si>
  <si>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93.652</t>
  </si>
  <si>
    <t>Adoption Opportunities</t>
  </si>
  <si>
    <t>Children's Justice Grants to States</t>
  </si>
  <si>
    <t>Adoption Subsidy/PCA Payments</t>
  </si>
  <si>
    <t>8008</t>
  </si>
  <si>
    <t>93.778.003</t>
  </si>
  <si>
    <t>End of Worksheet.</t>
  </si>
  <si>
    <t>Other At-Risk Prevention Programs</t>
  </si>
  <si>
    <t>At-Risk Prevention Program Support</t>
  </si>
  <si>
    <t>93.643</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</si>
  <si>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</si>
  <si>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</si>
  <si>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</si>
  <si>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</si>
  <si>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</si>
  <si>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</si>
  <si>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</si>
  <si>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</si>
  <si>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</si>
  <si>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</si>
  <si>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</si>
  <si>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</si>
  <si>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</si>
  <si>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</si>
  <si>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93.747</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</si>
  <si>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</si>
  <si>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</si>
  <si>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</si>
  <si>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</si>
  <si>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</si>
  <si>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</si>
  <si>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</si>
  <si>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</si>
  <si>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</si>
  <si>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</si>
  <si>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</si>
  <si>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</si>
  <si>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</si>
  <si>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</si>
  <si>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</si>
  <si>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</si>
  <si>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</si>
  <si>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</si>
  <si>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</si>
  <si>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</si>
  <si>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</si>
  <si>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</si>
  <si>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</si>
  <si>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</si>
  <si>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</si>
  <si>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</si>
  <si>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</si>
  <si>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</si>
  <si>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</si>
  <si>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</si>
  <si>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</si>
  <si>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</si>
  <si>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</si>
  <si>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</si>
  <si>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</si>
  <si>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</si>
  <si>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</si>
  <si>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</si>
  <si>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</si>
  <si>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</si>
  <si>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</si>
  <si>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</si>
  <si>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</si>
  <si>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</si>
  <si>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</si>
  <si>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</si>
  <si>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</si>
  <si>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</si>
  <si>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</si>
  <si>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</si>
  <si>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</si>
  <si>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</si>
  <si>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</si>
  <si>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</si>
  <si>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</si>
  <si>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</si>
  <si>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</si>
  <si>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</si>
  <si>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</si>
  <si>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</si>
  <si>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</si>
  <si>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</si>
  <si>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</si>
  <si>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</si>
  <si>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</si>
  <si>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</si>
  <si>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</si>
  <si>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</si>
  <si>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</si>
  <si>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</si>
  <si>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</si>
  <si>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</si>
  <si>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</si>
  <si>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</si>
  <si>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</si>
  <si>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</si>
  <si>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</si>
  <si>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</si>
  <si>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</si>
  <si>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</si>
  <si>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</si>
  <si>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</si>
  <si>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</si>
  <si>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</si>
  <si>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</si>
  <si>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</si>
  <si>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</si>
  <si>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</si>
  <si>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</si>
  <si>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</si>
  <si>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</si>
  <si>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</si>
  <si>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</si>
  <si>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W</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</si>
  <si>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</si>
  <si>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</si>
  <si>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</si>
  <si>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</si>
  <si>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</si>
  <si>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</si>
  <si>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</si>
  <si>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</si>
  <si>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</si>
  <si>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</si>
  <si>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</si>
  <si>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</si>
  <si>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</si>
  <si>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</si>
  <si>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</si>
  <si>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</si>
  <si>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B.1.13</t>
  </si>
  <si>
    <t>E.1.2</t>
  </si>
  <si>
    <t>E.1.3</t>
  </si>
  <si>
    <t>E.1.4</t>
  </si>
  <si>
    <r>
      <rPr>
        <b/>
        <sz val="12"/>
        <rFont val="Times New Roman"/>
        <family val="1"/>
      </rPr>
      <t xml:space="preserve">Subtotal, Goal F: </t>
    </r>
    <r>
      <rPr>
        <b/>
        <i/>
        <sz val="12"/>
        <rFont val="Times New Roman"/>
        <family val="1"/>
      </rPr>
      <t>Agency-Wide Automated Systems</t>
    </r>
  </si>
  <si>
    <t>93.870</t>
  </si>
  <si>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</si>
  <si>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</si>
  <si>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</si>
  <si>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</si>
  <si>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</si>
  <si>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</si>
  <si>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</si>
  <si>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</si>
  <si>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</si>
  <si>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</si>
  <si>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</si>
  <si>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</si>
  <si>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</si>
  <si>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</si>
  <si>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</si>
  <si>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</si>
  <si>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</si>
  <si>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</si>
  <si>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</si>
  <si>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</si>
  <si>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</si>
  <si>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</si>
  <si>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</si>
  <si>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</si>
  <si>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</si>
  <si>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</si>
  <si>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</si>
  <si>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</si>
  <si>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</si>
  <si>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</si>
  <si>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</si>
  <si>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</si>
  <si>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Art IX, Sec 13.01, Federal Funds/Block Grants (2018-19 GAA)</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</si>
  <si>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</si>
  <si>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</si>
  <si>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</si>
  <si>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</si>
  <si>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</si>
  <si>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</si>
  <si>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</si>
  <si>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Art IX, Sec 14.03(h), Limitation on Expenditures – Capital Budget (2018-19 GAA)</t>
  </si>
  <si>
    <t>Art IX, Sec 13.01, Federal Funds/Block Grants (2018-19 GAA) Fed Ent</t>
  </si>
  <si>
    <t>93.870
MIECHV</t>
  </si>
  <si>
    <t>Art II, Rider 47, Contingency for SB 1208 (2018-19 GAA)</t>
  </si>
  <si>
    <t>Art II, Rider 33, Contingency for SB 11 (2018-19 GAA)</t>
  </si>
  <si>
    <t>Art IX, Sec 18.02, Contingency for HB7 (2018-19 GAA)</t>
  </si>
  <si>
    <t>Child Care Licensing</t>
  </si>
  <si>
    <t>I</t>
  </si>
  <si>
    <t>H</t>
  </si>
  <si>
    <t>Art IX, Sec 14.01 (e)(2) Appropriation Transfers (2018-19 GAA)</t>
  </si>
  <si>
    <t>Art II, Rider 13, Limitation on Transfers: CPS and APS Direct Delivery Staff (2018-19 GAA)</t>
  </si>
  <si>
    <t>Letter Topic</t>
  </si>
  <si>
    <t xml:space="preserve">HHSC/DFPS </t>
  </si>
  <si>
    <t>Appropriation Year</t>
  </si>
  <si>
    <t>Letter Date</t>
  </si>
  <si>
    <t>LBB</t>
  </si>
  <si>
    <t>Governor</t>
  </si>
  <si>
    <t>N</t>
  </si>
  <si>
    <t>Art IX, Sec 8.02, Reimbursements and Payments (2018-19 GAA)</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</si>
  <si>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</si>
  <si>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</si>
  <si>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</si>
  <si>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</si>
  <si>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</si>
  <si>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</si>
  <si>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</si>
  <si>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</si>
  <si>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</si>
  <si>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</si>
  <si>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</si>
  <si>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</si>
  <si>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</si>
  <si>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</si>
  <si>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</si>
  <si>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</si>
  <si>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</si>
  <si>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</si>
  <si>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</si>
  <si>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</si>
  <si>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</si>
  <si>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</si>
  <si>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</si>
  <si>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</si>
  <si>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</si>
  <si>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</si>
  <si>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</si>
  <si>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</si>
  <si>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</si>
  <si>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</si>
  <si>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</si>
  <si>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</si>
  <si>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</si>
  <si>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</si>
  <si>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</si>
  <si>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</si>
  <si>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</si>
  <si>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</si>
  <si>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</si>
  <si>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</si>
  <si>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</si>
  <si>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</si>
  <si>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</si>
  <si>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</si>
  <si>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</si>
  <si>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</si>
  <si>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</si>
  <si>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</si>
  <si>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</si>
  <si>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F,I,J</t>
  </si>
  <si>
    <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</si>
  <si>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</si>
  <si>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</si>
  <si>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</si>
  <si>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</si>
  <si>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</si>
  <si>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Art II, Special Provisions Relating to All Health and Human Services Agencies, Sec 6 (2018-19 GAA)</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</si>
  <si>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</si>
  <si>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</si>
  <si>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</si>
  <si>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</si>
  <si>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</si>
  <si>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</si>
  <si>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</si>
  <si>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</si>
  <si>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</si>
  <si>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</si>
  <si>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Art IX, Sec 14.01 (e)(1) Appropriation Transfers (2018-19 GAA)</t>
  </si>
  <si>
    <t>Art II, Rider 10, Appropriation Transfer Between Fiscal Years (2018-19 GAA)</t>
  </si>
  <si>
    <t>M</t>
  </si>
  <si>
    <t>Art II, Rider 6 (a), Foster Care Rates (2018-19 GAA)</t>
  </si>
  <si>
    <t>Art IX, Sec 13.10, Request to Expend TANF- Federal Funds/Block Grants (2018-19 GAA)</t>
  </si>
  <si>
    <t>Art II, Rider 23, Limitation on Transfers: Adoption Subsidies, PCA Payments, and Relative Caregiver Payments</t>
  </si>
  <si>
    <t>Foster Care Title IV-E Stimulus (FMAP)</t>
  </si>
  <si>
    <t>Post 2018 (Proj)</t>
  </si>
  <si>
    <t>93.658.099</t>
  </si>
  <si>
    <t>Art IX, Sec 8.07, Conference Fees (2018-19 GAA)</t>
  </si>
  <si>
    <t>FY 2019 Monthly Financial Report: Strategy Budget and Variance, All Funds</t>
  </si>
  <si>
    <t xml:space="preserve">E.1.1 </t>
  </si>
  <si>
    <t>Q</t>
  </si>
  <si>
    <t>Art IX, Sec 14.03(i), Limitation on Expenditures - Capital Budget UB (2018-19 GAA)</t>
  </si>
  <si>
    <t>16.575</t>
  </si>
  <si>
    <t>Domestic Violence Initiative</t>
  </si>
  <si>
    <t>E,P</t>
  </si>
  <si>
    <t>93.556.003</t>
  </si>
  <si>
    <t>Title IV-B, Part 2  Kinship Navigator</t>
  </si>
  <si>
    <t>IVB PT 2 - KINSHIP NAVIGATOR</t>
  </si>
  <si>
    <t>B.1.2/D.1.2</t>
  </si>
  <si>
    <t>V</t>
  </si>
  <si>
    <t>86th Legislature, Regular Session, Senate Bill 500</t>
  </si>
  <si>
    <t>ESSA Preschool Development Grant</t>
  </si>
  <si>
    <t>93.434</t>
  </si>
  <si>
    <r>
      <t xml:space="preserve">Subtotal, Goal D: </t>
    </r>
    <r>
      <rPr>
        <b/>
        <i/>
        <sz val="12"/>
        <rFont val="Times New Roman"/>
        <family val="1"/>
      </rPr>
      <t xml:space="preserve"> Adult Protective Services </t>
    </r>
  </si>
  <si>
    <t>Art IX, Sec 14.01 (a), Appropriation Transfers (2018-19 GAA)</t>
  </si>
  <si>
    <t>A,C,E,F,G,H,I,J</t>
  </si>
  <si>
    <t>C,K</t>
  </si>
  <si>
    <t>F,H,S</t>
  </si>
  <si>
    <t>F,D,I,Q</t>
  </si>
  <si>
    <t>C,E,F,V</t>
  </si>
  <si>
    <t>Post 2019 (Proj)</t>
  </si>
  <si>
    <t>FY 2020 Monthly Financial Report: Strategy Budget and Variance, All Funds</t>
  </si>
  <si>
    <t>FY 2020 Monthly Financial Report: Full-Time Equivalent (FTE) Cap and Filled Positions</t>
  </si>
  <si>
    <t>FY 2020 Monthly Financial Report: Expense by Object of Expense</t>
  </si>
  <si>
    <t>FY 2020 Monthly Financial Report: Strategy Budget and Variance, Detailed MOF</t>
  </si>
  <si>
    <t>FY 2020 Monthly Financial Report: Strategy Projections by MOF</t>
  </si>
  <si>
    <t>FY 2020 Monthly Financial Report: Strategy Variance by MOF</t>
  </si>
  <si>
    <t>FY 2020 Monthly Financial Report: Capital Projects</t>
  </si>
  <si>
    <t>FY 2020 Monthly Financial Report:  Select Performance Measures</t>
  </si>
  <si>
    <t>FY 2020 Monthly Financial Report:  Approvals and Notifications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</si>
  <si>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</si>
  <si>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</si>
  <si>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</si>
  <si>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</si>
  <si>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</si>
  <si>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</si>
  <si>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</si>
  <si>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E,J,W</t>
  </si>
  <si>
    <t>Art IX, Sec 8.01, Acceptance of Gifts of Money (2018-19 GAA)</t>
  </si>
  <si>
    <t>September 2019 Expense</t>
  </si>
  <si>
    <t>56001</t>
  </si>
  <si>
    <t>56002</t>
  </si>
  <si>
    <t>56005</t>
  </si>
  <si>
    <t>56150</t>
  </si>
  <si>
    <t>Seat Management</t>
  </si>
  <si>
    <t>Admin. Systems Cap. Proj.</t>
  </si>
  <si>
    <t>FY 2020 YTD</t>
  </si>
  <si>
    <t>Jan 2020</t>
  </si>
  <si>
    <t>Feb 2020</t>
  </si>
  <si>
    <t>Mar 2020</t>
  </si>
  <si>
    <t>Apr 2020</t>
  </si>
  <si>
    <t>May 2020</t>
  </si>
  <si>
    <t>Jun 2020</t>
  </si>
  <si>
    <t>Jul 2020</t>
  </si>
  <si>
    <t>Aug 2020</t>
  </si>
  <si>
    <t>Sep 2019</t>
  </si>
  <si>
    <t>Oct 2019</t>
  </si>
  <si>
    <t>Nov 2019</t>
  </si>
  <si>
    <t>Dec 2019</t>
  </si>
  <si>
    <t>86th Leg (GAA 20-21) Art II, Rider 29, Limitations: Community-based Care Payments.  Adjustments to FTE authority include restoration of FY 2019 catchment area 3B reductions, and anticipated FY 2020 reduction.  FY 2020 reduction to be reflected in Schedule 2 as catchment areas are operationalized and DFPS FTEs reduced.</t>
  </si>
  <si>
    <t>Adjustment Type 01 Regular Approprations Legal Cite MFR Art II (2020-21 GAA).</t>
  </si>
  <si>
    <t xml:space="preserve">Average SWI Cost: Abuse/Neglect Report  </t>
  </si>
  <si>
    <t xml:space="preserve">SWI Specialist Reports per Hour </t>
  </si>
  <si>
    <t>Number of Provider Abuse/Neglect/Exploit Reports</t>
  </si>
  <si>
    <t>Target FY 2020 HB 1</t>
  </si>
  <si>
    <t>FY 2020       YTD Actual</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</si>
  <si>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</si>
  <si>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</si>
  <si>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</si>
  <si>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</si>
  <si>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</si>
  <si>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</si>
  <si>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</si>
  <si>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</si>
  <si>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E,F,H,I,S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</si>
  <si>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</si>
  <si>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</si>
  <si>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</si>
  <si>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</si>
  <si>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October 2019 Expense</t>
  </si>
  <si>
    <t>November 2019 Expense</t>
  </si>
  <si>
    <t>December 2019 Expense</t>
  </si>
  <si>
    <t>January 2020 Expense</t>
  </si>
  <si>
    <t>Febuary 2020 Expense</t>
  </si>
  <si>
    <t>March 2020 Expense</t>
  </si>
  <si>
    <t>April 2020 Expense</t>
  </si>
  <si>
    <t>May 2020 Expense</t>
  </si>
  <si>
    <t>June 2020 Expense</t>
  </si>
  <si>
    <t>July 2020 Expense</t>
  </si>
  <si>
    <t>August 2020 Expense</t>
  </si>
  <si>
    <t>Title IV-B, Part 2  NEICE</t>
  </si>
  <si>
    <t>93.556.004</t>
  </si>
  <si>
    <t>B,C</t>
  </si>
  <si>
    <t>B,G</t>
  </si>
  <si>
    <t>C,F,H</t>
  </si>
  <si>
    <t>A,E,F,G,I,J,K,X</t>
  </si>
  <si>
    <t>C,V</t>
  </si>
  <si>
    <t>C,F,H,I,J,S</t>
  </si>
  <si>
    <t>X</t>
  </si>
  <si>
    <t>Art IX, Sec 8.13, Appropriation of Specialty License Plate Receipts (2018-19 GAA)</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</si>
  <si>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</si>
  <si>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</si>
  <si>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</si>
  <si>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</si>
  <si>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</si>
  <si>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B,C,D,I,J</t>
  </si>
  <si>
    <t>B,C,D,I</t>
  </si>
  <si>
    <t>B,E</t>
  </si>
  <si>
    <t>C,I</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</si>
  <si>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</si>
  <si>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</si>
  <si>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</si>
  <si>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</si>
  <si>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</si>
  <si>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</si>
  <si>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</si>
  <si>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</si>
  <si>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</si>
  <si>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</si>
  <si>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</si>
  <si>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</si>
  <si>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</si>
  <si>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</si>
  <si>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</si>
  <si>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</si>
  <si>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</si>
  <si>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</si>
  <si>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</si>
  <si>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</si>
  <si>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</si>
  <si>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</si>
  <si>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</si>
  <si>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</si>
  <si>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</si>
  <si>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</si>
  <si>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</si>
  <si>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</si>
  <si>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</si>
  <si>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</si>
  <si>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C,F,J</t>
  </si>
  <si>
    <t>C,F,H,I,P</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</si>
  <si>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</si>
  <si>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</si>
  <si>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</si>
  <si>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</si>
  <si>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</si>
  <si>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</si>
  <si>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</si>
  <si>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</si>
  <si>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</si>
  <si>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F,T,V</t>
  </si>
  <si>
    <t>C,E,V</t>
  </si>
  <si>
    <t>F,J,L,M,N,O,V</t>
  </si>
  <si>
    <t>M,N,V,O</t>
  </si>
  <si>
    <t>C,E,F,H,I,J,S</t>
  </si>
  <si>
    <t>C,D</t>
  </si>
  <si>
    <t>C,I,K</t>
  </si>
  <si>
    <t>Art IX, Sec 14.01 (d),(1), Appropriation Transfers (2020-21 GAA)</t>
  </si>
  <si>
    <t>Art IX, Sec 14.03(h), Limitation on Expenditures - Capital Budget UB (2018-19 GAA)</t>
  </si>
  <si>
    <t>.</t>
  </si>
  <si>
    <t>B,C,D,H,I</t>
  </si>
  <si>
    <t>A,C,D,H,I</t>
  </si>
  <si>
    <t>Art IX, Sec 14.03(h), Limitation on Expenditures - Capital Budget (2020-21 GAA)</t>
  </si>
  <si>
    <t>C,F</t>
  </si>
  <si>
    <t>C,E,H,J</t>
  </si>
  <si>
    <t>Data Through April 30, 2020</t>
  </si>
  <si>
    <t>Data Through April 2020</t>
  </si>
  <si>
    <t>End of Worksheet.  Select the appropriate worksheet tab to view a specific report.</t>
  </si>
  <si>
    <t>YTD Expense as of 4/30/2020</t>
  </si>
  <si>
    <t>as of 4/30/20</t>
  </si>
  <si>
    <t>The data contained in each report is  through April 30, 2020</t>
  </si>
  <si>
    <t>Average Number of STAR Youth Served per Month</t>
  </si>
  <si>
    <t>Average Number of CYD Youth Served per Month</t>
  </si>
  <si>
    <t>Average Number of Children (FTE) Served in Paid Foster Care per Month</t>
  </si>
  <si>
    <t>Average Number of Children Provided Adoption Subsidy per Month</t>
  </si>
  <si>
    <t xml:space="preserve">FY 2020 Projected </t>
  </si>
  <si>
    <t>FTE Paid # After April 2020 based on Budgeted FTE CAP</t>
  </si>
  <si>
    <t>Actual Expenditures through April 2020, Projections after April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</si>
</sst>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5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44">
    <xf numFmtId="0" fontId="0" fillId="0" borderId="0"/>
    <xf numFmtId="43" fontId="69" fillId="0" borderId="0" applyFont="0" applyFill="0" applyBorder="0" applyAlignment="0" applyProtection="0"/>
    <xf numFmtId="44" fontId="69" fillId="0" borderId="0" applyFont="0" applyFill="0" applyBorder="0" applyAlignment="0" applyProtection="0"/>
    <xf numFmtId="0" fontId="73" fillId="0" borderId="0"/>
    <xf numFmtId="0" fontId="74" fillId="0" borderId="0" applyNumberFormat="0" applyFont="0" applyFill="0" applyBorder="0" applyAlignment="0" applyProtection="0">
      <alignment horizontal="left"/>
    </xf>
    <xf numFmtId="15" fontId="74" fillId="0" borderId="0" applyFont="0" applyFill="0" applyBorder="0" applyAlignment="0" applyProtection="0"/>
    <xf numFmtId="4" fontId="74" fillId="0" borderId="0" applyFont="0" applyFill="0" applyBorder="0" applyAlignment="0" applyProtection="0"/>
    <xf numFmtId="0" fontId="75" fillId="0" borderId="1">
      <alignment horizontal="center"/>
    </xf>
    <xf numFmtId="3" fontId="74" fillId="0" borderId="0" applyFont="0" applyFill="0" applyBorder="0" applyAlignment="0" applyProtection="0"/>
    <xf numFmtId="0" fontId="74" fillId="2" borderId="0" applyNumberFormat="0" applyFont="0" applyBorder="0" applyAlignment="0" applyProtection="0"/>
    <xf numFmtId="0" fontId="77" fillId="0" borderId="0"/>
    <xf numFmtId="0" fontId="77" fillId="0" borderId="0"/>
    <xf numFmtId="0" fontId="69" fillId="0" borderId="0"/>
    <xf numFmtId="43" fontId="78" fillId="0" borderId="0" applyFont="0" applyFill="0" applyBorder="0" applyAlignment="0" applyProtection="0"/>
    <xf numFmtId="44" fontId="78" fillId="0" borderId="0" applyFont="0" applyFill="0" applyBorder="0" applyAlignment="0" applyProtection="0"/>
    <xf numFmtId="0" fontId="68" fillId="0" borderId="0"/>
    <xf numFmtId="43" fontId="69" fillId="0" borderId="0" applyFont="0" applyFill="0" applyBorder="0" applyAlignment="0" applyProtection="0"/>
    <xf numFmtId="0" fontId="69" fillId="0" borderId="0"/>
    <xf numFmtId="43" fontId="69" fillId="0" borderId="0" applyFont="0" applyFill="0" applyBorder="0" applyAlignment="0" applyProtection="0"/>
    <xf numFmtId="43" fontId="79"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9" fillId="0" borderId="0" applyFont="0" applyFill="0" applyBorder="0" applyAlignment="0" applyProtection="0"/>
    <xf numFmtId="43" fontId="68" fillId="0" borderId="0" applyFont="0" applyFill="0" applyBorder="0" applyAlignment="0" applyProtection="0"/>
    <xf numFmtId="168" fontId="77" fillId="0" borderId="0" applyFont="0" applyFill="0" applyBorder="0" applyAlignment="0" applyProtection="0"/>
    <xf numFmtId="0" fontId="80" fillId="0" borderId="0" applyNumberFormat="0" applyFill="0" applyBorder="0" applyAlignment="0" applyProtection="0"/>
    <xf numFmtId="0" fontId="68" fillId="0" borderId="0"/>
    <xf numFmtId="0" fontId="68" fillId="0" borderId="0"/>
    <xf numFmtId="0" fontId="68" fillId="0" borderId="0"/>
    <xf numFmtId="0" fontId="68" fillId="0" borderId="0"/>
    <xf numFmtId="0" fontId="68" fillId="0" borderId="0"/>
    <xf numFmtId="0" fontId="79" fillId="0" borderId="0"/>
    <xf numFmtId="0" fontId="68" fillId="0" borderId="0"/>
    <xf numFmtId="0" fontId="68" fillId="0" borderId="0"/>
    <xf numFmtId="0" fontId="68" fillId="0" borderId="0"/>
    <xf numFmtId="0" fontId="68" fillId="0" borderId="0"/>
    <xf numFmtId="0" fontId="79" fillId="0" borderId="0"/>
    <xf numFmtId="0" fontId="68" fillId="0" borderId="0"/>
    <xf numFmtId="0" fontId="68" fillId="0" borderId="0"/>
    <xf numFmtId="0" fontId="69" fillId="0" borderId="0"/>
    <xf numFmtId="9" fontId="69" fillId="0" borderId="0" applyFont="0" applyFill="0" applyBorder="0" applyAlignment="0" applyProtection="0"/>
    <xf numFmtId="0" fontId="68" fillId="0" borderId="0"/>
    <xf numFmtId="0" fontId="82" fillId="6" borderId="0" applyNumberFormat="0" applyBorder="0" applyAlignment="0" applyProtection="0"/>
    <xf numFmtId="0" fontId="82" fillId="6" borderId="0" applyNumberFormat="0" applyBorder="0" applyAlignment="0" applyProtection="0"/>
    <xf numFmtId="0" fontId="82" fillId="6" borderId="0" applyNumberFormat="0" applyBorder="0" applyAlignment="0" applyProtection="0"/>
    <xf numFmtId="0" fontId="82" fillId="6" borderId="0" applyNumberFormat="0" applyBorder="0" applyAlignment="0" applyProtection="0"/>
    <xf numFmtId="0" fontId="82" fillId="6" borderId="0" applyNumberFormat="0" applyBorder="0" applyAlignment="0" applyProtection="0"/>
    <xf numFmtId="0" fontId="82" fillId="6" borderId="0" applyNumberFormat="0" applyBorder="0" applyAlignment="0" applyProtection="0"/>
    <xf numFmtId="0" fontId="82" fillId="6" borderId="0" applyNumberFormat="0" applyBorder="0" applyAlignment="0" applyProtection="0"/>
    <xf numFmtId="0" fontId="82" fillId="6" borderId="0" applyNumberFormat="0" applyBorder="0" applyAlignment="0" applyProtection="0"/>
    <xf numFmtId="0" fontId="82" fillId="6" borderId="0" applyNumberFormat="0" applyBorder="0" applyAlignment="0" applyProtection="0"/>
    <xf numFmtId="0" fontId="82" fillId="6"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4" borderId="0" applyNumberFormat="0" applyBorder="0" applyAlignment="0" applyProtection="0"/>
    <xf numFmtId="0" fontId="83" fillId="14" borderId="0" applyNumberFormat="0" applyBorder="0" applyAlignment="0" applyProtection="0"/>
    <xf numFmtId="0" fontId="83" fillId="14" borderId="0" applyNumberFormat="0" applyBorder="0" applyAlignment="0" applyProtection="0"/>
    <xf numFmtId="0" fontId="83" fillId="14" borderId="0" applyNumberFormat="0" applyBorder="0" applyAlignment="0" applyProtection="0"/>
    <xf numFmtId="0" fontId="83" fillId="14" borderId="0" applyNumberFormat="0" applyBorder="0" applyAlignment="0" applyProtection="0"/>
    <xf numFmtId="0" fontId="83" fillId="14" borderId="0" applyNumberFormat="0" applyBorder="0" applyAlignment="0" applyProtection="0"/>
    <xf numFmtId="0" fontId="83" fillId="14" borderId="0" applyNumberFormat="0" applyBorder="0" applyAlignment="0" applyProtection="0"/>
    <xf numFmtId="0" fontId="83" fillId="14" borderId="0" applyNumberFormat="0" applyBorder="0" applyAlignment="0" applyProtection="0"/>
    <xf numFmtId="0" fontId="83" fillId="14" borderId="0" applyNumberFormat="0" applyBorder="0" applyAlignment="0" applyProtection="0"/>
    <xf numFmtId="0" fontId="83" fillId="14"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7"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5" fillId="24" borderId="14" applyNumberFormat="0" applyAlignment="0" applyProtection="0"/>
    <xf numFmtId="0" fontId="86" fillId="25" borderId="15" applyNumberFormat="0" applyAlignment="0" applyProtection="0"/>
    <xf numFmtId="0" fontId="86" fillId="25" borderId="15" applyNumberFormat="0" applyAlignment="0" applyProtection="0"/>
    <xf numFmtId="0" fontId="86" fillId="25" borderId="15" applyNumberFormat="0" applyAlignment="0" applyProtection="0"/>
    <xf numFmtId="0" fontId="86" fillId="25" borderId="15" applyNumberFormat="0" applyAlignment="0" applyProtection="0"/>
    <xf numFmtId="0" fontId="86" fillId="25" borderId="15" applyNumberFormat="0" applyAlignment="0" applyProtection="0"/>
    <xf numFmtId="0" fontId="86" fillId="25" borderId="15" applyNumberFormat="0" applyAlignment="0" applyProtection="0"/>
    <xf numFmtId="0" fontId="86" fillId="25" borderId="15" applyNumberFormat="0" applyAlignment="0" applyProtection="0"/>
    <xf numFmtId="0" fontId="86" fillId="25" borderId="15" applyNumberFormat="0" applyAlignment="0" applyProtection="0"/>
    <xf numFmtId="0" fontId="86" fillId="25" borderId="15" applyNumberFormat="0" applyAlignment="0" applyProtection="0"/>
    <xf numFmtId="0" fontId="86" fillId="25" borderId="15" applyNumberFormat="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9" fillId="0" borderId="0" applyFont="0" applyFill="0" applyBorder="0" applyAlignment="0" applyProtection="0"/>
    <xf numFmtId="43" fontId="79"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9"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80" fillId="0" borderId="0" applyNumberFormat="0" applyFill="0" applyBorder="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94" fillId="11" borderId="14" applyNumberFormat="0" applyAlignment="0" applyProtection="0"/>
    <xf numFmtId="0" fontId="70" fillId="3" borderId="0"/>
    <xf numFmtId="0" fontId="95" fillId="0" borderId="19" applyNumberFormat="0" applyFill="0" applyAlignment="0" applyProtection="0"/>
    <xf numFmtId="0" fontId="95" fillId="0" borderId="19" applyNumberFormat="0" applyFill="0" applyAlignment="0" applyProtection="0"/>
    <xf numFmtId="0" fontId="95" fillId="0" borderId="19" applyNumberFormat="0" applyFill="0" applyAlignment="0" applyProtection="0"/>
    <xf numFmtId="0" fontId="95" fillId="0" borderId="19" applyNumberFormat="0" applyFill="0" applyAlignment="0" applyProtection="0"/>
    <xf numFmtId="0" fontId="95" fillId="0" borderId="19" applyNumberFormat="0" applyFill="0" applyAlignment="0" applyProtection="0"/>
    <xf numFmtId="0" fontId="95" fillId="0" borderId="19" applyNumberFormat="0" applyFill="0" applyAlignment="0" applyProtection="0"/>
    <xf numFmtId="0" fontId="95" fillId="0" borderId="19" applyNumberFormat="0" applyFill="0" applyAlignment="0" applyProtection="0"/>
    <xf numFmtId="0" fontId="95" fillId="0" borderId="19" applyNumberFormat="0" applyFill="0" applyAlignment="0" applyProtection="0"/>
    <xf numFmtId="0" fontId="95" fillId="0" borderId="19" applyNumberFormat="0" applyFill="0" applyAlignment="0" applyProtection="0"/>
    <xf numFmtId="0" fontId="95" fillId="0" borderId="19" applyNumberFormat="0" applyFill="0" applyAlignment="0" applyProtection="0"/>
    <xf numFmtId="0" fontId="96" fillId="26"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78" fillId="0" borderId="0"/>
    <xf numFmtId="0" fontId="69" fillId="0" borderId="0"/>
    <xf numFmtId="0" fontId="97"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81" fillId="27" borderId="20" applyNumberFormat="0" applyFon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0" fontId="98" fillId="24" borderId="21" applyNumberFormat="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0" fontId="74" fillId="0" borderId="0" applyNumberFormat="0" applyFont="0" applyFill="0" applyBorder="0" applyAlignment="0" applyProtection="0">
      <alignment horizontal="left"/>
    </xf>
    <xf numFmtId="0" fontId="74" fillId="0" borderId="0" applyNumberFormat="0" applyFont="0" applyFill="0" applyBorder="0" applyAlignment="0" applyProtection="0">
      <alignment horizontal="left"/>
    </xf>
    <xf numFmtId="15" fontId="74" fillId="0" borderId="0" applyFont="0" applyFill="0" applyBorder="0" applyAlignment="0" applyProtection="0"/>
    <xf numFmtId="15" fontId="74" fillId="0" borderId="0" applyFont="0" applyFill="0" applyBorder="0" applyAlignment="0" applyProtection="0"/>
    <xf numFmtId="4" fontId="74" fillId="0" borderId="0" applyFont="0" applyFill="0" applyBorder="0" applyAlignment="0" applyProtection="0"/>
    <xf numFmtId="4" fontId="74" fillId="0" borderId="0" applyFont="0" applyFill="0" applyBorder="0" applyAlignment="0" applyProtection="0"/>
    <xf numFmtId="0" fontId="75" fillId="0" borderId="1">
      <alignment horizontal="center"/>
    </xf>
    <xf numFmtId="0" fontId="75" fillId="0" borderId="1">
      <alignment horizontal="center"/>
    </xf>
    <xf numFmtId="3" fontId="74" fillId="0" borderId="0" applyFont="0" applyFill="0" applyBorder="0" applyAlignment="0" applyProtection="0"/>
    <xf numFmtId="3" fontId="74" fillId="0" borderId="0" applyFont="0" applyFill="0" applyBorder="0" applyAlignment="0" applyProtection="0"/>
    <xf numFmtId="0" fontId="74" fillId="2" borderId="0" applyNumberFormat="0" applyFont="0" applyBorder="0" applyAlignment="0" applyProtection="0"/>
    <xf numFmtId="0" fontId="74" fillId="2" borderId="0" applyNumberFormat="0" applyFont="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80" fillId="0" borderId="0" applyNumberFormat="0" applyFill="0" applyBorder="0" applyAlignment="0" applyProtection="0"/>
    <xf numFmtId="0" fontId="67" fillId="0" borderId="0"/>
    <xf numFmtId="44" fontId="69" fillId="0" borderId="0" applyFont="0" applyFill="0" applyBorder="0" applyAlignment="0" applyProtection="0"/>
    <xf numFmtId="9" fontId="67" fillId="0" borderId="0" applyFont="0" applyFill="0" applyBorder="0" applyAlignment="0" applyProtection="0"/>
    <xf numFmtId="0" fontId="69" fillId="0" borderId="0"/>
    <xf numFmtId="0" fontId="67" fillId="0" borderId="0"/>
    <xf numFmtId="0" fontId="66" fillId="0" borderId="0"/>
    <xf numFmtId="0" fontId="65" fillId="0" borderId="0"/>
    <xf numFmtId="0" fontId="102" fillId="0" borderId="0"/>
    <xf numFmtId="0" fontId="64" fillId="0" borderId="0"/>
    <xf numFmtId="9" fontId="64" fillId="0" borderId="0" applyFont="0" applyFill="0" applyBorder="0" applyAlignment="0" applyProtection="0"/>
    <xf numFmtId="0" fontId="64" fillId="0" borderId="0"/>
    <xf numFmtId="0" fontId="63" fillId="0" borderId="0"/>
    <xf numFmtId="9" fontId="63" fillId="0" borderId="0" applyFont="0" applyFill="0" applyBorder="0" applyAlignment="0" applyProtection="0"/>
    <xf numFmtId="0" fontId="63" fillId="0" borderId="0"/>
    <xf numFmtId="0" fontId="62" fillId="0" borderId="0"/>
    <xf numFmtId="9" fontId="62" fillId="0" borderId="0" applyFont="0" applyFill="0" applyBorder="0" applyAlignment="0" applyProtection="0"/>
    <xf numFmtId="0" fontId="62" fillId="0" borderId="0"/>
    <xf numFmtId="0" fontId="61" fillId="0" borderId="0"/>
    <xf numFmtId="9" fontId="61" fillId="0" borderId="0" applyFont="0" applyFill="0" applyBorder="0" applyAlignment="0" applyProtection="0"/>
    <xf numFmtId="0" fontId="61" fillId="0" borderId="0"/>
    <xf numFmtId="0" fontId="60" fillId="0" borderId="0"/>
    <xf numFmtId="9" fontId="60" fillId="0" borderId="0" applyFont="0" applyFill="0" applyBorder="0" applyAlignment="0" applyProtection="0"/>
    <xf numFmtId="0" fontId="60" fillId="0" borderId="0"/>
    <xf numFmtId="0" fontId="59"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0" fontId="59" fillId="0" borderId="0"/>
    <xf numFmtId="0" fontId="59" fillId="0" borderId="0"/>
    <xf numFmtId="0" fontId="78"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103" fillId="0" borderId="0"/>
    <xf numFmtId="0" fontId="104" fillId="0" borderId="0"/>
    <xf numFmtId="0" fontId="58" fillId="0" borderId="0"/>
    <xf numFmtId="9" fontId="58"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9" fontId="57"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9" fontId="56" fillId="0" borderId="0" applyFont="0" applyFill="0" applyBorder="0" applyAlignment="0" applyProtection="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43" fontId="78" fillId="0" borderId="0" applyFont="0" applyFill="0" applyBorder="0" applyAlignment="0" applyProtection="0"/>
    <xf numFmtId="44" fontId="78" fillId="0" borderId="0" applyFont="0" applyFill="0" applyBorder="0" applyAlignment="0" applyProtection="0"/>
    <xf numFmtId="0" fontId="56" fillId="0" borderId="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79" fillId="0" borderId="0"/>
    <xf numFmtId="0" fontId="56" fillId="0" borderId="0"/>
    <xf numFmtId="0" fontId="56" fillId="0" borderId="0"/>
    <xf numFmtId="0" fontId="56" fillId="0" borderId="0"/>
    <xf numFmtId="0" fontId="56" fillId="0" borderId="0"/>
    <xf numFmtId="0" fontId="79" fillId="0" borderId="0"/>
    <xf numFmtId="0" fontId="56" fillId="0" borderId="0"/>
    <xf numFmtId="0" fontId="56" fillId="0" borderId="0"/>
    <xf numFmtId="0" fontId="69" fillId="0" borderId="0"/>
    <xf numFmtId="9" fontId="69" fillId="0" borderId="0" applyFont="0" applyFill="0" applyBorder="0" applyAlignment="0" applyProtection="0"/>
    <xf numFmtId="0" fontId="56" fillId="0" borderId="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97" fillId="0" borderId="0"/>
    <xf numFmtId="0" fontId="69"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69" fillId="0" borderId="0" applyFont="0" applyFill="0" applyBorder="0" applyAlignment="0" applyProtection="0"/>
    <xf numFmtId="0" fontId="56" fillId="0" borderId="0"/>
    <xf numFmtId="9" fontId="56" fillId="0" borderId="0" applyFont="0" applyFill="0" applyBorder="0" applyAlignment="0" applyProtection="0"/>
    <xf numFmtId="0" fontId="56" fillId="0" borderId="0"/>
    <xf numFmtId="0" fontId="56" fillId="0" borderId="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6" fillId="0" borderId="0"/>
    <xf numFmtId="9" fontId="56" fillId="0" borderId="0" applyFont="0" applyFill="0" applyBorder="0" applyAlignment="0" applyProtection="0"/>
    <xf numFmtId="0" fontId="56" fillId="0" borderId="0"/>
    <xf numFmtId="0" fontId="56" fillId="0" borderId="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9" fontId="56" fillId="0" borderId="0" applyFont="0" applyFill="0" applyBorder="0" applyAlignment="0" applyProtection="0"/>
    <xf numFmtId="0" fontId="56" fillId="0" borderId="0"/>
    <xf numFmtId="0" fontId="78" fillId="0" borderId="0"/>
    <xf numFmtId="0" fontId="78" fillId="0" borderId="0"/>
    <xf numFmtId="0" fontId="56" fillId="0" borderId="0"/>
    <xf numFmtId="0" fontId="55" fillId="0" borderId="0"/>
    <xf numFmtId="9" fontId="55" fillId="0" borderId="0" applyFont="0" applyFill="0" applyBorder="0" applyAlignment="0" applyProtection="0"/>
    <xf numFmtId="0" fontId="55" fillId="0" borderId="0"/>
    <xf numFmtId="43" fontId="55" fillId="0" borderId="0" applyFont="0" applyFill="0" applyBorder="0" applyAlignment="0" applyProtection="0"/>
    <xf numFmtId="0" fontId="55" fillId="0" borderId="0"/>
    <xf numFmtId="9" fontId="55" fillId="0" borderId="0" applyFont="0" applyFill="0" applyBorder="0" applyAlignment="0" applyProtection="0"/>
    <xf numFmtId="0" fontId="55" fillId="0" borderId="0"/>
    <xf numFmtId="9"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55" fillId="0" borderId="0"/>
    <xf numFmtId="9" fontId="55" fillId="0" borderId="0" applyFont="0" applyFill="0" applyBorder="0" applyAlignment="0" applyProtection="0"/>
    <xf numFmtId="0" fontId="55" fillId="0" borderId="0"/>
    <xf numFmtId="0" fontId="55" fillId="0" borderId="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55" fillId="0" borderId="0"/>
    <xf numFmtId="9" fontId="55" fillId="0" borderId="0" applyFont="0" applyFill="0" applyBorder="0" applyAlignment="0" applyProtection="0"/>
    <xf numFmtId="0" fontId="55" fillId="0" borderId="0"/>
    <xf numFmtId="0" fontId="55" fillId="0" borderId="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0" fontId="54" fillId="0" borderId="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78" fillId="0" borderId="0" applyFont="0" applyFill="0" applyBorder="0" applyAlignment="0" applyProtection="0"/>
    <xf numFmtId="43" fontId="69" fillId="0" borderId="0" applyFont="0" applyFill="0" applyBorder="0" applyAlignment="0" applyProtection="0"/>
    <xf numFmtId="0" fontId="54" fillId="0" borderId="0"/>
    <xf numFmtId="0" fontId="53" fillId="0" borderId="0"/>
    <xf numFmtId="43" fontId="78" fillId="0" borderId="0" applyFont="0" applyFill="0" applyBorder="0" applyAlignment="0" applyProtection="0"/>
    <xf numFmtId="0" fontId="52" fillId="0" borderId="0"/>
    <xf numFmtId="0" fontId="69" fillId="0" borderId="0"/>
    <xf numFmtId="0" fontId="51" fillId="0" borderId="0"/>
    <xf numFmtId="0" fontId="138" fillId="0" borderId="0"/>
    <xf numFmtId="9" fontId="138"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9" fontId="49" fillId="0" borderId="0" applyFont="0" applyFill="0" applyBorder="0" applyAlignment="0" applyProtection="0"/>
    <xf numFmtId="0" fontId="48" fillId="0" borderId="0"/>
    <xf numFmtId="43" fontId="48" fillId="0" borderId="0" applyFont="0" applyFill="0" applyBorder="0" applyAlignment="0" applyProtection="0"/>
    <xf numFmtId="0" fontId="139" fillId="0" borderId="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0" fontId="35"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144" fillId="0" borderId="0"/>
    <xf numFmtId="0" fontId="31" fillId="0" borderId="0"/>
    <xf numFmtId="43" fontId="32"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25" fillId="0" borderId="0"/>
    <xf numFmtId="0" fontId="25" fillId="0" borderId="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145" fillId="0" borderId="0"/>
    <xf numFmtId="0" fontId="20" fillId="0" borderId="0"/>
    <xf numFmtId="43" fontId="20"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4" fillId="0" borderId="0"/>
    <xf numFmtId="0" fontId="13" fillId="0" borderId="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80" fillId="0" borderId="0" applyNumberFormat="0" applyFill="0" applyBorder="0" applyAlignment="0" applyProtection="0"/>
    <xf numFmtId="0" fontId="10" fillId="0" borderId="0"/>
    <xf numFmtId="43" fontId="10" fillId="0" borderId="0" applyFont="0" applyFill="0" applyBorder="0" applyAlignment="0" applyProtection="0"/>
    <xf numFmtId="0" fontId="9" fillId="0" borderId="0"/>
    <xf numFmtId="0" fontId="8" fillId="0" borderId="0"/>
    <xf numFmtId="0" fontId="149" fillId="0" borderId="0" applyNumberFormat="0" applyFill="0" applyBorder="0" applyAlignment="0" applyProtection="0"/>
    <xf numFmtId="0" fontId="7" fillId="0" borderId="0"/>
    <xf numFmtId="43" fontId="7" fillId="0" borderId="0" applyFont="0" applyFill="0" applyBorder="0" applyAlignment="0" applyProtection="0"/>
    <xf numFmtId="0" fontId="78" fillId="0" borderId="0"/>
    <xf numFmtId="0" fontId="150" fillId="0" borderId="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cellStyleXfs>
  <cellXfs count="695">
    <xf numFmtId="0" fontId="0" fillId="0" borderId="0" xfId="0"/>
    <xf numFmtId="0" fontId="76" fillId="0" borderId="0" xfId="0" applyFont="1" applyFill="1"/>
    <xf numFmtId="0" fontId="72" fillId="0" borderId="0" xfId="0" applyFont="1" applyFill="1" applyAlignment="1">
      <alignment horizontal="center"/>
    </xf>
    <xf numFmtId="0" fontId="69" fillId="0" borderId="0" xfId="0" applyFont="1"/>
    <xf numFmtId="0" fontId="106" fillId="0" borderId="0" xfId="0" applyFont="1" applyFill="1"/>
    <xf numFmtId="0" fontId="69" fillId="0" borderId="0" xfId="0" applyFont="1" applyFill="1"/>
    <xf numFmtId="3" fontId="69" fillId="0" borderId="0" xfId="0" applyNumberFormat="1" applyFont="1" applyFill="1"/>
    <xf numFmtId="0" fontId="76" fillId="0" borderId="0" xfId="0" applyFont="1"/>
    <xf numFmtId="0" fontId="107" fillId="0" borderId="0" xfId="3" applyFont="1" applyFill="1" applyAlignment="1">
      <alignment horizontal="center"/>
    </xf>
    <xf numFmtId="0" fontId="76" fillId="0" borderId="0" xfId="3" applyFont="1" applyFill="1"/>
    <xf numFmtId="0" fontId="106" fillId="0" borderId="0" xfId="3" applyFont="1" applyFill="1"/>
    <xf numFmtId="0" fontId="109" fillId="0" borderId="0" xfId="3" applyFont="1" applyFill="1"/>
    <xf numFmtId="49" fontId="109" fillId="0" borderId="0" xfId="3" applyNumberFormat="1" applyFont="1" applyFill="1" applyAlignment="1">
      <alignment horizontal="left" indent="1"/>
    </xf>
    <xf numFmtId="3" fontId="76" fillId="0" borderId="0" xfId="0" applyNumberFormat="1" applyFont="1" applyFill="1" applyAlignment="1"/>
    <xf numFmtId="3" fontId="76" fillId="0" borderId="0" xfId="0" applyNumberFormat="1" applyFont="1" applyFill="1"/>
    <xf numFmtId="0" fontId="111" fillId="0" borderId="0" xfId="0" applyFont="1" applyFill="1"/>
    <xf numFmtId="3" fontId="111" fillId="0" borderId="0" xfId="0" applyNumberFormat="1" applyFont="1" applyFill="1"/>
    <xf numFmtId="0" fontId="111" fillId="0" borderId="0" xfId="0" applyFont="1"/>
    <xf numFmtId="0" fontId="111" fillId="0" borderId="0" xfId="0" applyFont="1" applyFill="1" applyBorder="1"/>
    <xf numFmtId="0" fontId="110" fillId="5" borderId="24" xfId="3" applyFont="1" applyFill="1" applyBorder="1"/>
    <xf numFmtId="0" fontId="110" fillId="5" borderId="25" xfId="3" applyFont="1" applyFill="1" applyBorder="1" applyAlignment="1">
      <alignment horizontal="center" wrapText="1"/>
    </xf>
    <xf numFmtId="0" fontId="110" fillId="5" borderId="26" xfId="3" applyFont="1" applyFill="1" applyBorder="1" applyAlignment="1">
      <alignment horizontal="center"/>
    </xf>
    <xf numFmtId="38" fontId="111" fillId="0" borderId="28" xfId="1" applyNumberFormat="1" applyFont="1" applyBorder="1" applyAlignment="1">
      <alignment horizontal="right"/>
    </xf>
    <xf numFmtId="38" fontId="111" fillId="0" borderId="28" xfId="0" applyNumberFormat="1" applyFont="1" applyBorder="1"/>
    <xf numFmtId="0" fontId="111" fillId="0" borderId="30" xfId="0" applyFont="1" applyBorder="1"/>
    <xf numFmtId="0" fontId="110" fillId="5" borderId="28" xfId="3" applyFont="1" applyFill="1" applyBorder="1" applyAlignment="1">
      <alignment horizontal="center"/>
    </xf>
    <xf numFmtId="38" fontId="111" fillId="0" borderId="33" xfId="0" applyNumberFormat="1" applyFont="1" applyBorder="1"/>
    <xf numFmtId="0" fontId="111" fillId="0" borderId="0" xfId="3" applyFont="1" applyFill="1" applyAlignment="1">
      <alignment wrapText="1"/>
    </xf>
    <xf numFmtId="0" fontId="111" fillId="0" borderId="0" xfId="3" applyFont="1" applyFill="1"/>
    <xf numFmtId="43" fontId="114" fillId="0" borderId="0" xfId="1" applyFont="1" applyFill="1"/>
    <xf numFmtId="0" fontId="110" fillId="0" borderId="0" xfId="3" applyFont="1" applyFill="1"/>
    <xf numFmtId="0" fontId="110" fillId="0" borderId="0" xfId="3" applyFont="1" applyFill="1" applyBorder="1"/>
    <xf numFmtId="165" fontId="115" fillId="0" borderId="0" xfId="1" applyNumberFormat="1" applyFont="1" applyFill="1"/>
    <xf numFmtId="0" fontId="112" fillId="0" borderId="0" xfId="3" applyFont="1" applyFill="1"/>
    <xf numFmtId="0" fontId="113" fillId="0" borderId="0" xfId="3" applyFont="1" applyFill="1"/>
    <xf numFmtId="49" fontId="113" fillId="0" borderId="0" xfId="3" applyNumberFormat="1" applyFont="1" applyFill="1" applyAlignment="1">
      <alignment horizontal="left" wrapText="1"/>
    </xf>
    <xf numFmtId="49" fontId="111" fillId="0" borderId="0" xfId="3" applyNumberFormat="1" applyFont="1" applyFill="1" applyAlignment="1">
      <alignment horizontal="left" indent="1"/>
    </xf>
    <xf numFmtId="49" fontId="111" fillId="0" borderId="0" xfId="3" applyNumberFormat="1" applyFont="1" applyFill="1"/>
    <xf numFmtId="165" fontId="111" fillId="0" borderId="0" xfId="3" applyNumberFormat="1" applyFont="1" applyFill="1"/>
    <xf numFmtId="0" fontId="111" fillId="0" borderId="0" xfId="0" applyFont="1" applyFill="1" applyAlignment="1">
      <alignment horizontal="center"/>
    </xf>
    <xf numFmtId="3" fontId="111" fillId="0" borderId="0" xfId="0" applyNumberFormat="1" applyFont="1" applyFill="1" applyAlignment="1"/>
    <xf numFmtId="0" fontId="110" fillId="0" borderId="0" xfId="0" applyFont="1" applyFill="1" applyAlignment="1">
      <alignment horizontal="center"/>
    </xf>
    <xf numFmtId="0" fontId="113" fillId="0" borderId="0" xfId="0" applyFont="1"/>
    <xf numFmtId="0" fontId="108" fillId="0" borderId="0" xfId="3" applyFont="1" applyFill="1" applyAlignment="1">
      <alignment horizontal="centerContinuous"/>
    </xf>
    <xf numFmtId="165" fontId="116" fillId="0" borderId="0" xfId="1" applyNumberFormat="1" applyFont="1" applyFill="1" applyAlignment="1">
      <alignment horizontal="center"/>
    </xf>
    <xf numFmtId="0" fontId="116" fillId="0" borderId="0" xfId="3" applyFont="1" applyFill="1" applyAlignment="1">
      <alignment horizontal="center"/>
    </xf>
    <xf numFmtId="0" fontId="117" fillId="0" borderId="0" xfId="3" applyFont="1" applyFill="1"/>
    <xf numFmtId="0" fontId="72" fillId="0" borderId="0" xfId="3" applyFont="1" applyFill="1" applyAlignment="1">
      <alignment horizontal="centerContinuous"/>
    </xf>
    <xf numFmtId="165" fontId="118" fillId="0" borderId="0" xfId="1" applyNumberFormat="1" applyFont="1" applyFill="1" applyAlignment="1">
      <alignment horizontal="center"/>
    </xf>
    <xf numFmtId="0" fontId="118" fillId="0" borderId="0" xfId="3" applyFont="1" applyFill="1" applyAlignment="1">
      <alignment horizontal="center"/>
    </xf>
    <xf numFmtId="0" fontId="105" fillId="0" borderId="0" xfId="3" applyFont="1" applyFill="1"/>
    <xf numFmtId="0" fontId="113" fillId="0" borderId="29" xfId="0" applyFont="1" applyBorder="1"/>
    <xf numFmtId="0" fontId="113" fillId="0" borderId="2" xfId="0" applyFont="1" applyBorder="1"/>
    <xf numFmtId="0" fontId="113" fillId="0" borderId="27" xfId="0" applyFont="1" applyBorder="1"/>
    <xf numFmtId="0" fontId="113" fillId="0" borderId="0" xfId="0" applyFont="1" applyBorder="1"/>
    <xf numFmtId="0" fontId="112" fillId="5" borderId="27" xfId="3" applyFont="1" applyFill="1" applyBorder="1"/>
    <xf numFmtId="0" fontId="112" fillId="5" borderId="2" xfId="3" applyFont="1" applyFill="1" applyBorder="1" applyAlignment="1">
      <alignment horizontal="center" wrapText="1"/>
    </xf>
    <xf numFmtId="0" fontId="113" fillId="0" borderId="31" xfId="0" applyFont="1" applyBorder="1"/>
    <xf numFmtId="0" fontId="113" fillId="0" borderId="32" xfId="0" applyFont="1" applyBorder="1"/>
    <xf numFmtId="49" fontId="113" fillId="0" borderId="0" xfId="3" applyNumberFormat="1" applyFont="1" applyFill="1"/>
    <xf numFmtId="0" fontId="113" fillId="0" borderId="0" xfId="0" applyFont="1" applyFill="1"/>
    <xf numFmtId="5" fontId="111" fillId="0" borderId="0" xfId="0" applyNumberFormat="1" applyFont="1" applyFill="1" applyBorder="1" applyAlignment="1">
      <alignment vertical="center"/>
    </xf>
    <xf numFmtId="37" fontId="111" fillId="0" borderId="0" xfId="0" applyNumberFormat="1" applyFont="1" applyFill="1" applyBorder="1" applyAlignment="1">
      <alignment vertical="center"/>
    </xf>
    <xf numFmtId="0" fontId="106" fillId="0" borderId="0" xfId="0" applyFont="1" applyFill="1" applyAlignment="1">
      <alignment vertical="center"/>
    </xf>
    <xf numFmtId="43" fontId="76" fillId="0" borderId="0" xfId="1" applyFont="1" applyFill="1" applyAlignment="1">
      <alignment vertical="center"/>
    </xf>
    <xf numFmtId="0" fontId="76" fillId="0" borderId="0" xfId="0" applyFont="1" applyFill="1" applyAlignment="1">
      <alignment vertical="center"/>
    </xf>
    <xf numFmtId="43" fontId="69" fillId="0" borderId="0" xfId="1" applyFont="1" applyFill="1" applyAlignment="1">
      <alignment vertical="center"/>
    </xf>
    <xf numFmtId="0" fontId="69" fillId="0" borderId="0" xfId="0" applyFont="1" applyFill="1" applyAlignment="1">
      <alignment vertical="center"/>
    </xf>
    <xf numFmtId="43" fontId="111" fillId="0" borderId="0" xfId="1" applyFont="1" applyFill="1" applyAlignment="1">
      <alignment vertical="center"/>
    </xf>
    <xf numFmtId="0" fontId="111" fillId="0" borderId="0" xfId="0" applyFont="1" applyFill="1" applyAlignment="1">
      <alignment vertical="center"/>
    </xf>
    <xf numFmtId="5" fontId="120" fillId="0" borderId="0" xfId="0" applyNumberFormat="1" applyFont="1" applyFill="1" applyBorder="1" applyAlignment="1">
      <alignment vertical="center"/>
    </xf>
    <xf numFmtId="164" fontId="111" fillId="0" borderId="0" xfId="0" applyNumberFormat="1" applyFont="1" applyFill="1" applyBorder="1" applyAlignment="1">
      <alignment vertical="center"/>
    </xf>
    <xf numFmtId="37" fontId="120" fillId="0" borderId="0" xfId="0" applyNumberFormat="1" applyFont="1" applyFill="1" applyBorder="1" applyAlignment="1">
      <alignment vertical="center"/>
    </xf>
    <xf numFmtId="164" fontId="120" fillId="0" borderId="0" xfId="0" applyNumberFormat="1" applyFont="1" applyFill="1" applyBorder="1" applyAlignment="1">
      <alignment vertical="center"/>
    </xf>
    <xf numFmtId="0" fontId="111" fillId="0" borderId="0" xfId="0" applyFont="1" applyFill="1" applyBorder="1" applyAlignment="1">
      <alignment vertical="center"/>
    </xf>
    <xf numFmtId="3" fontId="111" fillId="0" borderId="0" xfId="0" applyNumberFormat="1" applyFont="1" applyFill="1" applyBorder="1" applyAlignment="1">
      <alignment vertical="center"/>
    </xf>
    <xf numFmtId="3" fontId="111" fillId="0" borderId="0" xfId="0" applyNumberFormat="1" applyFont="1" applyFill="1" applyAlignment="1">
      <alignment vertical="center"/>
    </xf>
    <xf numFmtId="3" fontId="111" fillId="0" borderId="0" xfId="0" applyNumberFormat="1" applyFont="1" applyFill="1" applyAlignment="1">
      <alignment horizontal="left" vertical="center"/>
    </xf>
    <xf numFmtId="3" fontId="69" fillId="0" borderId="0" xfId="0" applyNumberFormat="1" applyFont="1" applyFill="1" applyAlignment="1">
      <alignment vertical="center"/>
    </xf>
    <xf numFmtId="3" fontId="69" fillId="0" borderId="0" xfId="0" applyNumberFormat="1" applyFont="1" applyFill="1" applyAlignment="1">
      <alignment horizontal="left" vertical="center"/>
    </xf>
    <xf numFmtId="0" fontId="119" fillId="4" borderId="13" xfId="0" applyFont="1" applyFill="1" applyBorder="1" applyAlignment="1">
      <alignment vertical="center"/>
    </xf>
    <xf numFmtId="0" fontId="111" fillId="0" borderId="0" xfId="0" applyFont="1" applyFill="1" applyAlignment="1">
      <alignment horizontal="left" vertical="center"/>
    </xf>
    <xf numFmtId="164" fontId="110" fillId="0" borderId="0" xfId="0" applyNumberFormat="1" applyFont="1" applyFill="1" applyAlignment="1">
      <alignment horizontal="left" vertical="center"/>
    </xf>
    <xf numFmtId="167" fontId="123" fillId="0" borderId="0" xfId="13" applyNumberFormat="1" applyFont="1" applyFill="1"/>
    <xf numFmtId="3" fontId="125" fillId="0" borderId="0" xfId="0" applyNumberFormat="1" applyFont="1" applyFill="1"/>
    <xf numFmtId="41" fontId="123" fillId="0" borderId="0" xfId="4300" applyNumberFormat="1" applyFont="1"/>
    <xf numFmtId="41" fontId="123" fillId="0" borderId="0" xfId="50939" applyNumberFormat="1" applyFont="1" applyAlignment="1"/>
    <xf numFmtId="41" fontId="121" fillId="0" borderId="0" xfId="50939" applyNumberFormat="1" applyFont="1" applyFill="1" applyBorder="1" applyAlignment="1"/>
    <xf numFmtId="41" fontId="121" fillId="0" borderId="0" xfId="50939" applyNumberFormat="1" applyFont="1" applyBorder="1" applyAlignment="1"/>
    <xf numFmtId="41" fontId="121" fillId="0" borderId="12" xfId="50939" applyNumberFormat="1" applyFont="1" applyBorder="1" applyAlignment="1"/>
    <xf numFmtId="41" fontId="123" fillId="0" borderId="0" xfId="4300" applyNumberFormat="1" applyFont="1" applyFill="1" applyAlignment="1">
      <alignment horizontal="left"/>
    </xf>
    <xf numFmtId="165" fontId="123" fillId="0" borderId="0" xfId="1" applyNumberFormat="1" applyFont="1" applyAlignment="1"/>
    <xf numFmtId="0" fontId="123" fillId="0" borderId="0" xfId="50939" applyFont="1" applyAlignment="1"/>
    <xf numFmtId="169" fontId="123" fillId="0" borderId="0" xfId="50939" applyNumberFormat="1" applyFont="1" applyAlignment="1"/>
    <xf numFmtId="41" fontId="123" fillId="0" borderId="0" xfId="16" applyNumberFormat="1" applyFont="1"/>
    <xf numFmtId="41" fontId="123" fillId="0" borderId="0" xfId="16" quotePrefix="1" applyNumberFormat="1" applyFont="1" applyAlignment="1">
      <alignment horizontal="center"/>
    </xf>
    <xf numFmtId="0" fontId="123" fillId="0" borderId="0" xfId="50939" applyFont="1" applyAlignment="1">
      <alignment horizontal="left"/>
    </xf>
    <xf numFmtId="165" fontId="123" fillId="0" borderId="0" xfId="2234" applyNumberFormat="1" applyFont="1" applyAlignment="1"/>
    <xf numFmtId="0" fontId="123" fillId="0" borderId="0" xfId="4300" applyFont="1" applyBorder="1"/>
    <xf numFmtId="38" fontId="123" fillId="0" borderId="0" xfId="50939" applyNumberFormat="1" applyFont="1" applyAlignment="1"/>
    <xf numFmtId="41" fontId="123" fillId="0" borderId="0" xfId="16" applyNumberFormat="1" applyFont="1" applyAlignment="1"/>
    <xf numFmtId="0" fontId="121" fillId="0" borderId="0" xfId="50939" applyFont="1" applyAlignment="1"/>
    <xf numFmtId="0" fontId="123" fillId="0" borderId="0" xfId="4300" applyFont="1"/>
    <xf numFmtId="8" fontId="123" fillId="0" borderId="0" xfId="4300" applyNumberFormat="1" applyFont="1"/>
    <xf numFmtId="0" fontId="123" fillId="0" borderId="0" xfId="50939" applyFont="1" applyFill="1" applyAlignment="1"/>
    <xf numFmtId="165" fontId="123" fillId="0" borderId="0" xfId="1" applyNumberFormat="1" applyFont="1" applyFill="1" applyAlignment="1"/>
    <xf numFmtId="165" fontId="123" fillId="0" borderId="0" xfId="2234" applyNumberFormat="1" applyFont="1" applyFill="1" applyAlignment="1"/>
    <xf numFmtId="166" fontId="111" fillId="0" borderId="0" xfId="3" applyNumberFormat="1" applyFont="1" applyFill="1"/>
    <xf numFmtId="43" fontId="127" fillId="0" borderId="0" xfId="1" applyFont="1" applyFill="1" applyAlignment="1">
      <alignment horizontal="center" vertical="center"/>
    </xf>
    <xf numFmtId="43" fontId="123" fillId="0" borderId="0" xfId="1" applyFont="1" applyFill="1" applyAlignment="1">
      <alignment vertical="center"/>
    </xf>
    <xf numFmtId="3" fontId="121" fillId="3" borderId="2" xfId="0" applyNumberFormat="1" applyFont="1" applyFill="1" applyBorder="1" applyAlignment="1">
      <alignment horizontal="center" vertical="center" wrapText="1"/>
    </xf>
    <xf numFmtId="3" fontId="121" fillId="3" borderId="2" xfId="0" applyNumberFormat="1" applyFont="1" applyFill="1" applyBorder="1" applyAlignment="1">
      <alignment horizontal="center" vertical="center"/>
    </xf>
    <xf numFmtId="5" fontId="124" fillId="0" borderId="0" xfId="10" applyNumberFormat="1" applyFont="1" applyFill="1" applyBorder="1" applyAlignment="1">
      <alignment horizontal="left" vertical="center"/>
    </xf>
    <xf numFmtId="5" fontId="124" fillId="0" borderId="0" xfId="10" applyNumberFormat="1" applyFont="1" applyFill="1" applyBorder="1" applyAlignment="1">
      <alignment vertical="center"/>
    </xf>
    <xf numFmtId="42" fontId="123" fillId="0" borderId="0" xfId="1" applyNumberFormat="1" applyFont="1" applyFill="1" applyBorder="1" applyAlignment="1">
      <alignment horizontal="left" vertical="center"/>
    </xf>
    <xf numFmtId="42" fontId="123" fillId="0" borderId="0" xfId="1" applyNumberFormat="1" applyFont="1" applyFill="1" applyBorder="1" applyAlignment="1">
      <alignment horizontal="center" vertical="center"/>
    </xf>
    <xf numFmtId="42" fontId="123" fillId="0" borderId="0" xfId="1" applyNumberFormat="1" applyFont="1" applyBorder="1" applyAlignment="1">
      <alignment horizontal="center" vertical="center"/>
    </xf>
    <xf numFmtId="165" fontId="123" fillId="0" borderId="0" xfId="1" applyNumberFormat="1" applyFont="1" applyFill="1" applyBorder="1" applyAlignment="1">
      <alignment vertical="center"/>
    </xf>
    <xf numFmtId="164" fontId="121" fillId="0" borderId="4" xfId="10" applyNumberFormat="1" applyFont="1" applyFill="1" applyBorder="1" applyAlignment="1">
      <alignment horizontal="left" vertical="center"/>
    </xf>
    <xf numFmtId="0" fontId="123" fillId="0" borderId="9" xfId="10" applyFont="1" applyBorder="1" applyAlignment="1">
      <alignment horizontal="center" vertical="center"/>
    </xf>
    <xf numFmtId="42" fontId="121" fillId="0" borderId="2" xfId="1" applyNumberFormat="1" applyFont="1" applyFill="1" applyBorder="1" applyAlignment="1">
      <alignment horizontal="left" vertical="center"/>
    </xf>
    <xf numFmtId="42" fontId="121" fillId="0" borderId="2" xfId="1" applyNumberFormat="1" applyFont="1" applyFill="1" applyBorder="1" applyAlignment="1">
      <alignment horizontal="center" vertical="center"/>
    </xf>
    <xf numFmtId="37" fontId="124" fillId="0" borderId="0" xfId="10" applyNumberFormat="1" applyFont="1" applyFill="1" applyBorder="1" applyAlignment="1">
      <alignment horizontal="left" vertical="center"/>
    </xf>
    <xf numFmtId="0" fontId="124" fillId="0" borderId="0" xfId="10" applyFont="1" applyFill="1" applyBorder="1" applyAlignment="1">
      <alignment vertical="center"/>
    </xf>
    <xf numFmtId="37" fontId="121" fillId="0" borderId="4" xfId="10" applyNumberFormat="1" applyFont="1" applyFill="1" applyBorder="1" applyAlignment="1">
      <alignment horizontal="left" vertical="center"/>
    </xf>
    <xf numFmtId="37" fontId="124" fillId="0" borderId="0" xfId="10" applyNumberFormat="1" applyFont="1" applyFill="1" applyBorder="1" applyAlignment="1">
      <alignment vertical="center"/>
    </xf>
    <xf numFmtId="0" fontId="124" fillId="0" borderId="0" xfId="10" applyFont="1" applyFill="1" applyBorder="1" applyAlignment="1">
      <alignment horizontal="left" vertical="center"/>
    </xf>
    <xf numFmtId="164" fontId="121" fillId="0" borderId="0" xfId="10" applyNumberFormat="1" applyFont="1" applyFill="1" applyBorder="1" applyAlignment="1">
      <alignment horizontal="left" vertical="center"/>
    </xf>
    <xf numFmtId="0" fontId="123" fillId="0" borderId="0" xfId="10" applyFont="1" applyBorder="1" applyAlignment="1">
      <alignment horizontal="center" vertical="center"/>
    </xf>
    <xf numFmtId="42" fontId="121" fillId="0" borderId="0" xfId="1" applyNumberFormat="1" applyFont="1" applyFill="1" applyBorder="1" applyAlignment="1">
      <alignment horizontal="left" vertical="center"/>
    </xf>
    <xf numFmtId="42" fontId="121" fillId="0" borderId="0" xfId="1" applyNumberFormat="1" applyFont="1" applyFill="1" applyBorder="1" applyAlignment="1">
      <alignment horizontal="center" vertical="center"/>
    </xf>
    <xf numFmtId="164" fontId="121" fillId="0" borderId="35" xfId="10" applyNumberFormat="1" applyFont="1" applyFill="1" applyBorder="1" applyAlignment="1">
      <alignment horizontal="left" vertical="center"/>
    </xf>
    <xf numFmtId="164" fontId="123" fillId="0" borderId="36" xfId="10" applyNumberFormat="1" applyFont="1" applyFill="1" applyBorder="1" applyAlignment="1">
      <alignment vertical="center"/>
    </xf>
    <xf numFmtId="42" fontId="121" fillId="0" borderId="38" xfId="1" applyNumberFormat="1" applyFont="1" applyFill="1" applyBorder="1" applyAlignment="1">
      <alignment horizontal="left" vertical="center"/>
    </xf>
    <xf numFmtId="0" fontId="126" fillId="0" borderId="0" xfId="10" applyFont="1" applyFill="1" applyBorder="1" applyAlignment="1">
      <alignment horizontal="left" vertical="center"/>
    </xf>
    <xf numFmtId="0" fontId="128" fillId="0" borderId="0" xfId="10" applyFont="1" applyFill="1" applyBorder="1" applyAlignment="1">
      <alignment horizontal="left" vertical="center"/>
    </xf>
    <xf numFmtId="164" fontId="124" fillId="0" borderId="0" xfId="10" applyNumberFormat="1" applyFont="1" applyFill="1" applyBorder="1" applyAlignment="1">
      <alignment horizontal="left" vertical="center"/>
    </xf>
    <xf numFmtId="164" fontId="124" fillId="0" borderId="0" xfId="10" applyNumberFormat="1" applyFont="1" applyFill="1" applyBorder="1" applyAlignment="1">
      <alignment horizontal="center" vertical="center"/>
    </xf>
    <xf numFmtId="164" fontId="123" fillId="0" borderId="12" xfId="10" applyNumberFormat="1" applyFont="1" applyFill="1" applyBorder="1" applyAlignment="1">
      <alignment vertical="center"/>
    </xf>
    <xf numFmtId="0" fontId="76" fillId="0" borderId="0" xfId="0" applyFont="1" applyFill="1" applyBorder="1" applyAlignment="1">
      <alignment vertical="center"/>
    </xf>
    <xf numFmtId="3" fontId="76" fillId="0" borderId="0" xfId="0" applyNumberFormat="1" applyFont="1" applyFill="1" applyBorder="1" applyAlignment="1">
      <alignment vertical="center"/>
    </xf>
    <xf numFmtId="3" fontId="76" fillId="0" borderId="0" xfId="0" applyNumberFormat="1" applyFont="1" applyFill="1" applyBorder="1" applyAlignment="1">
      <alignment horizontal="left" vertical="center"/>
    </xf>
    <xf numFmtId="43" fontId="76" fillId="0" borderId="0" xfId="1" applyFont="1" applyFill="1" applyBorder="1" applyAlignment="1">
      <alignment vertical="center"/>
    </xf>
    <xf numFmtId="3" fontId="76" fillId="0" borderId="0" xfId="0" applyNumberFormat="1" applyFont="1" applyFill="1" applyAlignment="1">
      <alignment vertical="center"/>
    </xf>
    <xf numFmtId="3" fontId="76" fillId="0" borderId="0" xfId="0" applyNumberFormat="1" applyFont="1" applyFill="1" applyAlignment="1">
      <alignment horizontal="left" vertical="center"/>
    </xf>
    <xf numFmtId="0" fontId="121" fillId="0" borderId="0" xfId="0" applyFont="1" applyFill="1" applyAlignment="1">
      <alignment vertical="center"/>
    </xf>
    <xf numFmtId="0" fontId="123" fillId="0" borderId="0" xfId="0" applyFont="1" applyFill="1" applyAlignment="1">
      <alignment vertical="center"/>
    </xf>
    <xf numFmtId="3" fontId="123" fillId="0" borderId="0" xfId="0" applyNumberFormat="1" applyFont="1" applyFill="1" applyAlignment="1">
      <alignment vertical="center"/>
    </xf>
    <xf numFmtId="3" fontId="123" fillId="0" borderId="0" xfId="0" applyNumberFormat="1" applyFont="1" applyFill="1" applyAlignment="1">
      <alignment horizontal="left" vertical="center"/>
    </xf>
    <xf numFmtId="0" fontId="123" fillId="0" borderId="0" xfId="0" applyFont="1" applyFill="1" applyAlignment="1">
      <alignment vertical="top" wrapText="1"/>
    </xf>
    <xf numFmtId="0" fontId="126" fillId="0" borderId="0" xfId="0" applyFont="1" applyFill="1" applyBorder="1" applyAlignment="1">
      <alignment horizontal="centerContinuous"/>
    </xf>
    <xf numFmtId="0" fontId="121" fillId="0" borderId="0" xfId="0" applyFont="1" applyFill="1" applyBorder="1" applyAlignment="1">
      <alignment horizontal="centerContinuous"/>
    </xf>
    <xf numFmtId="0" fontId="123" fillId="0" borderId="0" xfId="0" applyFont="1" applyFill="1"/>
    <xf numFmtId="0" fontId="121" fillId="0" borderId="0" xfId="0" applyFont="1" applyFill="1" applyAlignment="1">
      <alignment horizontal="center"/>
    </xf>
    <xf numFmtId="3" fontId="123" fillId="0" borderId="0" xfId="0" applyNumberFormat="1" applyFont="1" applyFill="1" applyAlignment="1"/>
    <xf numFmtId="3" fontId="123" fillId="0" borderId="0" xfId="0" applyNumberFormat="1" applyFont="1" applyFill="1"/>
    <xf numFmtId="0" fontId="121" fillId="3" borderId="8" xfId="0" applyFont="1" applyFill="1" applyBorder="1"/>
    <xf numFmtId="3" fontId="121" fillId="3" borderId="8" xfId="0" applyNumberFormat="1" applyFont="1" applyFill="1" applyBorder="1" applyAlignment="1">
      <alignment horizontal="center"/>
    </xf>
    <xf numFmtId="3" fontId="121" fillId="5" borderId="6" xfId="0" applyNumberFormat="1" applyFont="1" applyFill="1" applyBorder="1" applyAlignment="1">
      <alignment horizontal="center"/>
    </xf>
    <xf numFmtId="3" fontId="121" fillId="3" borderId="6" xfId="0" applyNumberFormat="1" applyFont="1" applyFill="1" applyBorder="1" applyAlignment="1">
      <alignment horizontal="center"/>
    </xf>
    <xf numFmtId="0" fontId="121" fillId="3" borderId="11" xfId="11" applyFont="1" applyFill="1" applyBorder="1" applyAlignment="1">
      <alignment horizontal="center"/>
    </xf>
    <xf numFmtId="3" fontId="121" fillId="3" borderId="11" xfId="11" applyNumberFormat="1" applyFont="1" applyFill="1" applyBorder="1" applyAlignment="1">
      <alignment horizontal="center"/>
    </xf>
    <xf numFmtId="3" fontId="121" fillId="3" borderId="23" xfId="11" applyNumberFormat="1" applyFont="1" applyFill="1" applyBorder="1" applyAlignment="1">
      <alignment horizontal="center"/>
    </xf>
    <xf numFmtId="3" fontId="121" fillId="5" borderId="23" xfId="11" applyNumberFormat="1" applyFont="1" applyFill="1" applyBorder="1" applyAlignment="1">
      <alignment horizontal="center"/>
    </xf>
    <xf numFmtId="3" fontId="121" fillId="3" borderId="23" xfId="0" applyNumberFormat="1" applyFont="1" applyFill="1" applyBorder="1" applyAlignment="1">
      <alignment horizontal="center"/>
    </xf>
    <xf numFmtId="0" fontId="121" fillId="0" borderId="0" xfId="11" applyFont="1" applyFill="1" applyBorder="1" applyAlignment="1">
      <alignment horizontal="center"/>
    </xf>
    <xf numFmtId="3" fontId="121" fillId="0" borderId="0" xfId="11" applyNumberFormat="1" applyFont="1" applyFill="1" applyBorder="1" applyAlignment="1">
      <alignment horizontal="center"/>
    </xf>
    <xf numFmtId="3" fontId="121" fillId="0" borderId="0" xfId="0" applyNumberFormat="1" applyFont="1" applyFill="1" applyBorder="1" applyAlignment="1">
      <alignment horizontal="center"/>
    </xf>
    <xf numFmtId="0" fontId="124" fillId="0" borderId="0" xfId="10" applyFont="1" applyFill="1" applyBorder="1" applyAlignment="1">
      <alignment horizontal="left"/>
    </xf>
    <xf numFmtId="3" fontId="124" fillId="0" borderId="0" xfId="10" quotePrefix="1" applyNumberFormat="1" applyFont="1" applyFill="1" applyBorder="1" applyAlignment="1">
      <alignment horizontal="center"/>
    </xf>
    <xf numFmtId="42" fontId="123" fillId="0" borderId="0" xfId="0" applyNumberFormat="1" applyFont="1" applyFill="1" applyBorder="1" applyAlignment="1"/>
    <xf numFmtId="43" fontId="123" fillId="0" borderId="0" xfId="1" applyFont="1" applyFill="1"/>
    <xf numFmtId="1" fontId="124" fillId="0" borderId="0" xfId="10" quotePrefix="1" applyNumberFormat="1" applyFont="1" applyFill="1" applyBorder="1" applyAlignment="1">
      <alignment horizontal="center"/>
    </xf>
    <xf numFmtId="164" fontId="121" fillId="0" borderId="4" xfId="10" applyNumberFormat="1" applyFont="1" applyFill="1" applyBorder="1" applyAlignment="1">
      <alignment horizontal="left" indent="3"/>
    </xf>
    <xf numFmtId="164" fontId="126" fillId="0" borderId="9" xfId="10" quotePrefix="1" applyNumberFormat="1" applyFont="1" applyFill="1" applyBorder="1" applyAlignment="1">
      <alignment horizontal="center"/>
    </xf>
    <xf numFmtId="42" fontId="121" fillId="0" borderId="2" xfId="0" applyNumberFormat="1" applyFont="1" applyFill="1" applyBorder="1" applyAlignment="1"/>
    <xf numFmtId="164" fontId="126" fillId="0" borderId="0" xfId="10" applyNumberFormat="1" applyFont="1" applyFill="1" applyBorder="1" applyAlignment="1">
      <alignment horizontal="left" indent="3"/>
    </xf>
    <xf numFmtId="164" fontId="126" fillId="0" borderId="0" xfId="10" quotePrefix="1" applyNumberFormat="1" applyFont="1" applyFill="1" applyBorder="1" applyAlignment="1">
      <alignment horizontal="center"/>
    </xf>
    <xf numFmtId="42" fontId="121" fillId="0" borderId="0" xfId="0" applyNumberFormat="1" applyFont="1" applyFill="1" applyBorder="1" applyAlignment="1"/>
    <xf numFmtId="0" fontId="124" fillId="0" borderId="0" xfId="0" applyFont="1" applyFill="1" applyBorder="1" applyAlignment="1">
      <alignment horizontal="left"/>
    </xf>
    <xf numFmtId="3" fontId="124" fillId="0" borderId="0" xfId="0" quotePrefix="1" applyNumberFormat="1" applyFont="1" applyFill="1" applyBorder="1" applyAlignment="1">
      <alignment horizontal="center"/>
    </xf>
    <xf numFmtId="164" fontId="126" fillId="0" borderId="9" xfId="10" applyNumberFormat="1" applyFont="1" applyFill="1" applyBorder="1" applyAlignment="1">
      <alignment horizontal="center"/>
    </xf>
    <xf numFmtId="164" fontId="126" fillId="0" borderId="0" xfId="10" applyNumberFormat="1" applyFont="1" applyFill="1" applyBorder="1" applyAlignment="1">
      <alignment horizontal="center"/>
    </xf>
    <xf numFmtId="0" fontId="124" fillId="0" borderId="0" xfId="10" applyFont="1" applyBorder="1"/>
    <xf numFmtId="0" fontId="124" fillId="0" borderId="0" xfId="10" quotePrefix="1" applyFont="1" applyBorder="1" applyAlignment="1">
      <alignment horizontal="center"/>
    </xf>
    <xf numFmtId="0" fontId="124" fillId="0" borderId="0" xfId="10" applyFont="1" applyBorder="1" applyAlignment="1">
      <alignment horizontal="center"/>
    </xf>
    <xf numFmtId="164" fontId="124" fillId="0" borderId="0" xfId="10" applyNumberFormat="1" applyFont="1" applyFill="1" applyBorder="1" applyAlignment="1">
      <alignment horizontal="left"/>
    </xf>
    <xf numFmtId="164" fontId="124" fillId="0" borderId="0" xfId="10" quotePrefix="1" applyNumberFormat="1" applyFont="1" applyFill="1" applyBorder="1" applyAlignment="1">
      <alignment horizontal="center"/>
    </xf>
    <xf numFmtId="0" fontId="124" fillId="0" borderId="0" xfId="10" applyFont="1" applyFill="1" applyBorder="1"/>
    <xf numFmtId="0" fontId="124" fillId="0" borderId="0" xfId="10" quotePrefix="1" applyFont="1" applyFill="1" applyBorder="1" applyAlignment="1">
      <alignment horizontal="center"/>
    </xf>
    <xf numFmtId="0" fontId="124" fillId="0" borderId="0" xfId="10" applyFont="1" applyBorder="1" applyAlignment="1">
      <alignment horizontal="center" wrapText="1"/>
    </xf>
    <xf numFmtId="42" fontId="121" fillId="0" borderId="9" xfId="0" applyNumberFormat="1" applyFont="1" applyFill="1" applyBorder="1" applyAlignment="1"/>
    <xf numFmtId="0" fontId="124" fillId="0" borderId="0" xfId="10" applyFont="1" applyBorder="1" applyAlignment="1">
      <alignment horizontal="left"/>
    </xf>
    <xf numFmtId="164" fontId="121" fillId="0" borderId="9" xfId="10" applyNumberFormat="1" applyFont="1" applyFill="1" applyBorder="1" applyAlignment="1">
      <alignment horizontal="center"/>
    </xf>
    <xf numFmtId="164" fontId="121" fillId="0" borderId="0" xfId="10" applyNumberFormat="1" applyFont="1" applyFill="1" applyBorder="1" applyAlignment="1">
      <alignment horizontal="left" indent="3"/>
    </xf>
    <xf numFmtId="164" fontId="121" fillId="0" borderId="0" xfId="10" applyNumberFormat="1" applyFont="1" applyFill="1" applyBorder="1" applyAlignment="1">
      <alignment horizontal="center"/>
    </xf>
    <xf numFmtId="164" fontId="121" fillId="0" borderId="35" xfId="10" applyNumberFormat="1" applyFont="1" applyFill="1" applyBorder="1"/>
    <xf numFmtId="164" fontId="121" fillId="0" borderId="36" xfId="10" applyNumberFormat="1" applyFont="1" applyFill="1" applyBorder="1" applyAlignment="1">
      <alignment horizontal="center"/>
    </xf>
    <xf numFmtId="42" fontId="121" fillId="0" borderId="36" xfId="0" applyNumberFormat="1" applyFont="1" applyFill="1" applyBorder="1" applyAlignment="1"/>
    <xf numFmtId="42" fontId="121" fillId="0" borderId="38" xfId="0" applyNumberFormat="1" applyFont="1" applyFill="1" applyBorder="1" applyAlignment="1"/>
    <xf numFmtId="0" fontId="126" fillId="0" borderId="0" xfId="0" applyFont="1" applyFill="1" applyAlignment="1">
      <alignment horizontal="centerContinuous"/>
    </xf>
    <xf numFmtId="0" fontId="121" fillId="0" borderId="0" xfId="0" applyFont="1" applyFill="1" applyAlignment="1">
      <alignment horizontal="centerContinuous"/>
    </xf>
    <xf numFmtId="0" fontId="123" fillId="5" borderId="10" xfId="0" applyFont="1" applyFill="1" applyBorder="1" applyAlignment="1">
      <alignment horizontal="center"/>
    </xf>
    <xf numFmtId="0" fontId="123" fillId="5" borderId="6" xfId="0" applyFont="1" applyFill="1" applyBorder="1" applyAlignment="1"/>
    <xf numFmtId="0" fontId="123" fillId="5" borderId="6" xfId="0" applyFont="1" applyFill="1" applyBorder="1" applyAlignment="1">
      <alignment horizontal="center"/>
    </xf>
    <xf numFmtId="0" fontId="123" fillId="5" borderId="7" xfId="0" applyFont="1" applyFill="1" applyBorder="1" applyAlignment="1">
      <alignment horizontal="center"/>
    </xf>
    <xf numFmtId="0" fontId="126" fillId="3" borderId="11" xfId="0" applyFont="1" applyFill="1" applyBorder="1" applyAlignment="1">
      <alignment horizontal="center" vertical="center"/>
    </xf>
    <xf numFmtId="0" fontId="126" fillId="3" borderId="3" xfId="0" applyFont="1" applyFill="1" applyBorder="1" applyAlignment="1">
      <alignment horizontal="center" vertical="center"/>
    </xf>
    <xf numFmtId="3" fontId="121" fillId="3" borderId="23" xfId="0" applyNumberFormat="1" applyFont="1" applyFill="1" applyBorder="1" applyAlignment="1">
      <alignment horizontal="center" vertical="center"/>
    </xf>
    <xf numFmtId="3" fontId="126" fillId="3" borderId="3" xfId="0" applyNumberFormat="1" applyFont="1" applyFill="1" applyBorder="1" applyAlignment="1">
      <alignment horizontal="center" vertical="center" wrapText="1"/>
    </xf>
    <xf numFmtId="3" fontId="121" fillId="3" borderId="3" xfId="0" applyNumberFormat="1" applyFont="1" applyFill="1" applyBorder="1" applyAlignment="1">
      <alignment horizontal="center" vertical="center" wrapText="1"/>
    </xf>
    <xf numFmtId="3" fontId="121" fillId="3" borderId="12" xfId="0" applyNumberFormat="1" applyFont="1" applyFill="1" applyBorder="1" applyAlignment="1">
      <alignment horizontal="center" vertical="center" wrapText="1"/>
    </xf>
    <xf numFmtId="3" fontId="121" fillId="3" borderId="23" xfId="0" applyNumberFormat="1" applyFont="1" applyFill="1" applyBorder="1" applyAlignment="1">
      <alignment horizontal="center" vertical="center" wrapText="1"/>
    </xf>
    <xf numFmtId="3" fontId="121" fillId="3" borderId="34" xfId="0" applyNumberFormat="1" applyFont="1" applyFill="1" applyBorder="1" applyAlignment="1">
      <alignment horizontal="center" vertical="center" wrapText="1"/>
    </xf>
    <xf numFmtId="0" fontId="126" fillId="0" borderId="0" xfId="0" applyFont="1" applyFill="1" applyBorder="1" applyAlignment="1">
      <alignment horizontal="center" vertical="center"/>
    </xf>
    <xf numFmtId="3" fontId="121" fillId="0" borderId="0" xfId="0" applyNumberFormat="1" applyFont="1" applyFill="1" applyBorder="1" applyAlignment="1">
      <alignment horizontal="center" vertical="center"/>
    </xf>
    <xf numFmtId="3" fontId="126" fillId="0" borderId="0" xfId="0" applyNumberFormat="1" applyFont="1" applyFill="1" applyBorder="1" applyAlignment="1">
      <alignment horizontal="center" vertical="center" wrapText="1"/>
    </xf>
    <xf numFmtId="3" fontId="121" fillId="0" borderId="0" xfId="0" applyNumberFormat="1" applyFont="1" applyFill="1" applyBorder="1" applyAlignment="1">
      <alignment horizontal="center" vertical="center" wrapText="1"/>
    </xf>
    <xf numFmtId="42" fontId="123" fillId="0" borderId="0" xfId="0" applyNumberFormat="1" applyFont="1" applyFill="1" applyBorder="1" applyAlignment="1">
      <alignment horizontal="right" vertical="center"/>
    </xf>
    <xf numFmtId="42" fontId="121" fillId="0" borderId="2" xfId="0" applyNumberFormat="1" applyFont="1" applyFill="1" applyBorder="1" applyAlignment="1">
      <alignment horizontal="right" vertical="center"/>
    </xf>
    <xf numFmtId="5" fontId="121" fillId="0" borderId="0" xfId="0" applyNumberFormat="1" applyFont="1" applyFill="1" applyBorder="1" applyAlignment="1">
      <alignment horizontal="left" vertical="center"/>
    </xf>
    <xf numFmtId="37" fontId="121" fillId="0" borderId="0" xfId="0" applyNumberFormat="1" applyFont="1" applyFill="1" applyBorder="1" applyAlignment="1">
      <alignment horizontal="left" vertical="center"/>
    </xf>
    <xf numFmtId="164" fontId="126" fillId="0" borderId="37" xfId="10" applyNumberFormat="1" applyFont="1" applyFill="1" applyBorder="1" applyAlignment="1">
      <alignment horizontal="left" vertical="center"/>
    </xf>
    <xf numFmtId="42" fontId="121" fillId="0" borderId="37" xfId="0" applyNumberFormat="1" applyFont="1" applyFill="1" applyBorder="1" applyAlignment="1">
      <alignment horizontal="left" vertical="center"/>
    </xf>
    <xf numFmtId="0" fontId="123" fillId="0" borderId="0" xfId="0" applyFont="1" applyFill="1" applyBorder="1" applyAlignment="1">
      <alignment horizontal="center"/>
    </xf>
    <xf numFmtId="0" fontId="123" fillId="5" borderId="8" xfId="0" applyFont="1" applyFill="1" applyBorder="1" applyAlignment="1">
      <alignment horizontal="center"/>
    </xf>
    <xf numFmtId="0" fontId="126" fillId="0" borderId="0" xfId="3" applyFont="1" applyFill="1" applyAlignment="1">
      <alignment horizontal="centerContinuous"/>
    </xf>
    <xf numFmtId="0" fontId="121" fillId="0" borderId="0" xfId="3" applyFont="1" applyFill="1" applyAlignment="1">
      <alignment horizontal="centerContinuous"/>
    </xf>
    <xf numFmtId="0" fontId="129" fillId="0" borderId="0" xfId="3" applyFont="1" applyFill="1" applyAlignment="1">
      <alignment horizontal="center"/>
    </xf>
    <xf numFmtId="49" fontId="129" fillId="0" borderId="0" xfId="3" applyNumberFormat="1" applyFont="1" applyFill="1" applyAlignment="1">
      <alignment horizontal="left" indent="1"/>
    </xf>
    <xf numFmtId="0" fontId="121" fillId="3" borderId="0" xfId="3" applyFont="1" applyFill="1" applyBorder="1" applyAlignment="1">
      <alignment horizontal="center" wrapText="1"/>
    </xf>
    <xf numFmtId="0" fontId="76" fillId="0" borderId="0" xfId="3" applyFont="1" applyFill="1" applyAlignment="1">
      <alignment wrapText="1"/>
    </xf>
    <xf numFmtId="0" fontId="123" fillId="0" borderId="0" xfId="3" applyFont="1" applyFill="1" applyBorder="1"/>
    <xf numFmtId="49" fontId="123" fillId="0" borderId="0" xfId="3" applyNumberFormat="1" applyFont="1" applyFill="1" applyBorder="1" applyAlignment="1">
      <alignment horizontal="left" indent="1"/>
    </xf>
    <xf numFmtId="0" fontId="123" fillId="0" borderId="0" xfId="3" applyFont="1" applyFill="1"/>
    <xf numFmtId="0" fontId="124" fillId="0" borderId="0" xfId="1" quotePrefix="1" applyNumberFormat="1" applyFont="1" applyFill="1" applyBorder="1" applyAlignment="1">
      <alignment vertical="top"/>
    </xf>
    <xf numFmtId="165" fontId="124" fillId="0" borderId="0" xfId="1" applyNumberFormat="1" applyFont="1" applyFill="1" applyBorder="1" applyAlignment="1">
      <alignment vertical="top" wrapText="1"/>
    </xf>
    <xf numFmtId="166" fontId="123" fillId="0" borderId="0" xfId="2" applyNumberFormat="1" applyFont="1" applyFill="1" applyBorder="1"/>
    <xf numFmtId="49" fontId="123" fillId="0" borderId="0" xfId="2" applyNumberFormat="1" applyFont="1" applyFill="1" applyBorder="1" applyAlignment="1">
      <alignment horizontal="center"/>
    </xf>
    <xf numFmtId="43" fontId="130" fillId="0" borderId="0" xfId="1" applyFont="1" applyFill="1"/>
    <xf numFmtId="0" fontId="121" fillId="0" borderId="2" xfId="3" applyFont="1" applyFill="1" applyBorder="1" applyAlignment="1"/>
    <xf numFmtId="0" fontId="126" fillId="0" borderId="2" xfId="3" applyFont="1" applyFill="1" applyBorder="1"/>
    <xf numFmtId="166" fontId="121" fillId="0" borderId="2" xfId="2" applyNumberFormat="1" applyFont="1" applyFill="1" applyBorder="1"/>
    <xf numFmtId="165" fontId="131" fillId="0" borderId="0" xfId="1" applyNumberFormat="1" applyFont="1" applyFill="1" applyBorder="1"/>
    <xf numFmtId="165" fontId="129" fillId="0" borderId="0" xfId="1" applyNumberFormat="1" applyFont="1" applyFill="1" applyBorder="1" applyAlignment="1">
      <alignment horizontal="center"/>
    </xf>
    <xf numFmtId="165" fontId="132" fillId="0" borderId="0" xfId="1" applyNumberFormat="1" applyFont="1" applyFill="1" applyBorder="1"/>
    <xf numFmtId="49" fontId="131" fillId="0" borderId="0" xfId="1" applyNumberFormat="1" applyFont="1" applyFill="1" applyBorder="1" applyAlignment="1">
      <alignment horizontal="center"/>
    </xf>
    <xf numFmtId="43" fontId="131" fillId="0" borderId="0" xfId="1" applyFont="1" applyFill="1" applyBorder="1" applyAlignment="1">
      <alignment horizontal="center"/>
    </xf>
    <xf numFmtId="0" fontId="121" fillId="0" borderId="38" xfId="3" applyFont="1" applyFill="1" applyBorder="1"/>
    <xf numFmtId="0" fontId="126" fillId="0" borderId="38" xfId="3" applyFont="1" applyFill="1" applyBorder="1"/>
    <xf numFmtId="166" fontId="121" fillId="0" borderId="38" xfId="2" applyNumberFormat="1" applyFont="1" applyFill="1" applyBorder="1"/>
    <xf numFmtId="0" fontId="128" fillId="0" borderId="0" xfId="3" applyFont="1" applyFill="1" applyBorder="1"/>
    <xf numFmtId="0" fontId="126" fillId="0" borderId="0" xfId="3" applyFont="1" applyFill="1" applyBorder="1"/>
    <xf numFmtId="166" fontId="121" fillId="0" borderId="0" xfId="2" applyNumberFormat="1" applyFont="1" applyFill="1" applyBorder="1"/>
    <xf numFmtId="49" fontId="121" fillId="0" borderId="0" xfId="2" applyNumberFormat="1" applyFont="1" applyFill="1" applyBorder="1" applyAlignment="1">
      <alignment horizontal="center"/>
    </xf>
    <xf numFmtId="43" fontId="121" fillId="0" borderId="0" xfId="1" applyFont="1" applyFill="1" applyBorder="1" applyAlignment="1">
      <alignment horizontal="center"/>
    </xf>
    <xf numFmtId="0" fontId="124" fillId="0" borderId="0" xfId="3" applyFont="1" applyFill="1" applyBorder="1" applyAlignment="1">
      <alignment horizontal="left" indent="1"/>
    </xf>
    <xf numFmtId="0" fontId="124" fillId="0" borderId="0" xfId="3" applyFont="1" applyFill="1" applyBorder="1"/>
    <xf numFmtId="0" fontId="126" fillId="0" borderId="0" xfId="3" applyFont="1" applyFill="1" applyBorder="1" applyAlignment="1">
      <alignment horizontal="left" indent="1"/>
    </xf>
    <xf numFmtId="166" fontId="124" fillId="0" borderId="0" xfId="2" applyNumberFormat="1" applyFont="1" applyFill="1" applyBorder="1"/>
    <xf numFmtId="49" fontId="124" fillId="0" borderId="0" xfId="2" applyNumberFormat="1" applyFont="1" applyFill="1" applyBorder="1" applyAlignment="1">
      <alignment horizontal="center"/>
    </xf>
    <xf numFmtId="0" fontId="123" fillId="0" borderId="0" xfId="3" applyFont="1" applyFill="1" applyBorder="1" applyAlignment="1">
      <alignment horizontal="left" indent="1"/>
    </xf>
    <xf numFmtId="166" fontId="130" fillId="0" borderId="0" xfId="3" applyNumberFormat="1" applyFont="1" applyFill="1" applyBorder="1"/>
    <xf numFmtId="0" fontId="121" fillId="0" borderId="0" xfId="3" applyFont="1" applyFill="1" applyBorder="1"/>
    <xf numFmtId="0" fontId="124" fillId="0" borderId="0" xfId="3" applyNumberFormat="1" applyFont="1" applyFill="1" applyAlignment="1">
      <alignment horizontal="left"/>
    </xf>
    <xf numFmtId="49" fontId="124" fillId="0" borderId="0" xfId="3" applyNumberFormat="1" applyFont="1" applyFill="1" applyAlignment="1">
      <alignment wrapText="1"/>
    </xf>
    <xf numFmtId="43" fontId="124" fillId="0" borderId="0" xfId="1" applyFont="1" applyFill="1" applyAlignment="1">
      <alignment wrapText="1"/>
    </xf>
    <xf numFmtId="0" fontId="123" fillId="0" borderId="0" xfId="0" applyFont="1"/>
    <xf numFmtId="49" fontId="124" fillId="0" borderId="0" xfId="3" applyNumberFormat="1" applyFont="1" applyFill="1" applyAlignment="1">
      <alignment horizontal="left" wrapText="1"/>
    </xf>
    <xf numFmtId="0" fontId="123" fillId="0" borderId="0" xfId="4300" applyFont="1" applyFill="1"/>
    <xf numFmtId="0" fontId="121" fillId="0" borderId="0" xfId="4300" applyFont="1" applyAlignment="1">
      <alignment horizontal="left"/>
    </xf>
    <xf numFmtId="0" fontId="121" fillId="0" borderId="0" xfId="4300" applyFont="1" applyAlignment="1"/>
    <xf numFmtId="49" fontId="121" fillId="0" borderId="0" xfId="4300" applyNumberFormat="1" applyFont="1" applyAlignment="1">
      <alignment horizontal="left"/>
    </xf>
    <xf numFmtId="0" fontId="121" fillId="0" borderId="0" xfId="4300" applyFont="1" applyAlignment="1">
      <alignment horizontal="center"/>
    </xf>
    <xf numFmtId="41" fontId="121" fillId="0" borderId="0" xfId="4300" applyNumberFormat="1" applyFont="1" applyAlignment="1">
      <alignment horizontal="center"/>
    </xf>
    <xf numFmtId="38" fontId="123" fillId="0" borderId="46" xfId="4300" applyNumberFormat="1" applyFont="1" applyBorder="1" applyAlignment="1">
      <alignment horizontal="center"/>
    </xf>
    <xf numFmtId="38" fontId="123" fillId="0" borderId="39" xfId="4300" applyNumberFormat="1" applyFont="1" applyBorder="1" applyAlignment="1">
      <alignment horizontal="center"/>
    </xf>
    <xf numFmtId="38" fontId="123" fillId="0" borderId="39" xfId="4300" applyNumberFormat="1" applyFont="1" applyFill="1" applyBorder="1" applyAlignment="1">
      <alignment horizontal="center"/>
    </xf>
    <xf numFmtId="38" fontId="123" fillId="0" borderId="40" xfId="4300" applyNumberFormat="1" applyFont="1" applyBorder="1" applyAlignment="1">
      <alignment horizontal="center"/>
    </xf>
    <xf numFmtId="38" fontId="123" fillId="0" borderId="0" xfId="4300" applyNumberFormat="1" applyFont="1" applyBorder="1" applyAlignment="1">
      <alignment horizontal="center" vertical="center" wrapText="1"/>
    </xf>
    <xf numFmtId="38" fontId="123" fillId="0" borderId="51" xfId="4300" applyNumberFormat="1" applyFont="1" applyBorder="1" applyAlignment="1">
      <alignment horizontal="center" vertical="center" wrapText="1"/>
    </xf>
    <xf numFmtId="38" fontId="123" fillId="0" borderId="41" xfId="4300" applyNumberFormat="1" applyFont="1" applyBorder="1" applyAlignment="1">
      <alignment horizontal="center" vertical="center" wrapText="1"/>
    </xf>
    <xf numFmtId="38" fontId="123" fillId="0" borderId="41" xfId="4300" applyNumberFormat="1" applyFont="1" applyFill="1" applyBorder="1" applyAlignment="1">
      <alignment horizontal="center" vertical="center" wrapText="1"/>
    </xf>
    <xf numFmtId="38" fontId="123" fillId="0" borderId="42" xfId="4300" applyNumberFormat="1" applyFont="1" applyBorder="1" applyAlignment="1">
      <alignment horizontal="center" vertical="center"/>
    </xf>
    <xf numFmtId="0" fontId="121" fillId="0" borderId="43" xfId="4300" applyFont="1" applyBorder="1" applyAlignment="1">
      <alignment horizontal="center"/>
    </xf>
    <xf numFmtId="0" fontId="121" fillId="28" borderId="52" xfId="4300" applyFont="1" applyFill="1" applyBorder="1" applyAlignment="1">
      <alignment horizontal="center"/>
    </xf>
    <xf numFmtId="41" fontId="123" fillId="0" borderId="53" xfId="4300" applyNumberFormat="1" applyFont="1" applyBorder="1"/>
    <xf numFmtId="41" fontId="123" fillId="0" borderId="54" xfId="4300" applyNumberFormat="1" applyFont="1" applyBorder="1"/>
    <xf numFmtId="41" fontId="123" fillId="0" borderId="56" xfId="4300" applyNumberFormat="1" applyFont="1" applyFill="1" applyBorder="1"/>
    <xf numFmtId="41" fontId="123" fillId="0" borderId="57" xfId="4300" applyNumberFormat="1" applyFont="1" applyFill="1" applyBorder="1"/>
    <xf numFmtId="0" fontId="123" fillId="0" borderId="2" xfId="4300" applyFont="1" applyFill="1" applyBorder="1" applyAlignment="1">
      <alignment vertical="center" wrapText="1"/>
    </xf>
    <xf numFmtId="0" fontId="121" fillId="28" borderId="45" xfId="4300" applyFont="1" applyFill="1" applyBorder="1" applyAlignment="1">
      <alignment horizontal="center" wrapText="1"/>
    </xf>
    <xf numFmtId="0" fontId="123" fillId="0" borderId="29" xfId="4300" applyFont="1" applyBorder="1"/>
    <xf numFmtId="0" fontId="126" fillId="0" borderId="44" xfId="4300" applyFont="1" applyFill="1" applyBorder="1" applyAlignment="1">
      <alignment horizontal="right" wrapText="1"/>
    </xf>
    <xf numFmtId="0" fontId="126" fillId="0" borderId="0" xfId="4300" applyFont="1" applyFill="1" applyBorder="1" applyAlignment="1">
      <alignment horizontal="right" wrapText="1"/>
    </xf>
    <xf numFmtId="0" fontId="123" fillId="28" borderId="43" xfId="4300" applyFont="1" applyFill="1" applyBorder="1"/>
    <xf numFmtId="0" fontId="123" fillId="0" borderId="0" xfId="4300" applyFont="1" applyAlignment="1">
      <alignment horizontal="center"/>
    </xf>
    <xf numFmtId="0" fontId="123" fillId="0" borderId="0" xfId="4300" applyFont="1" applyFill="1" applyBorder="1"/>
    <xf numFmtId="38" fontId="121" fillId="0" borderId="0" xfId="4300" applyNumberFormat="1" applyFont="1" applyBorder="1"/>
    <xf numFmtId="0" fontId="124" fillId="0" borderId="0" xfId="0" applyFont="1" applyFill="1"/>
    <xf numFmtId="0" fontId="123" fillId="0" borderId="0" xfId="0" applyFont="1" applyBorder="1" applyAlignment="1">
      <alignment horizontal="center"/>
    </xf>
    <xf numFmtId="37" fontId="123" fillId="0" borderId="0" xfId="0" applyNumberFormat="1" applyFont="1" applyBorder="1" applyAlignment="1">
      <alignment horizontal="center"/>
    </xf>
    <xf numFmtId="0" fontId="121" fillId="3" borderId="11" xfId="0" applyFont="1" applyFill="1" applyBorder="1" applyAlignment="1">
      <alignment horizontal="center" vertical="center"/>
    </xf>
    <xf numFmtId="0" fontId="121" fillId="3" borderId="3" xfId="0" applyFont="1" applyFill="1" applyBorder="1" applyAlignment="1">
      <alignment horizontal="center" vertical="center"/>
    </xf>
    <xf numFmtId="3" fontId="121" fillId="3" borderId="34" xfId="0" applyNumberFormat="1" applyFont="1" applyFill="1" applyBorder="1" applyAlignment="1">
      <alignment horizontal="center" vertical="center"/>
    </xf>
    <xf numFmtId="3" fontId="126" fillId="3" borderId="9" xfId="0" applyNumberFormat="1" applyFont="1" applyFill="1" applyBorder="1" applyAlignment="1">
      <alignment horizontal="center" vertical="center" wrapText="1"/>
    </xf>
    <xf numFmtId="3" fontId="126" fillId="3" borderId="2" xfId="0" applyNumberFormat="1" applyFont="1" applyFill="1" applyBorder="1" applyAlignment="1">
      <alignment horizontal="center" vertical="center" wrapText="1"/>
    </xf>
    <xf numFmtId="3" fontId="121" fillId="3" borderId="4" xfId="0" applyNumberFormat="1" applyFont="1" applyFill="1" applyBorder="1" applyAlignment="1">
      <alignment horizontal="center" vertical="center" wrapText="1"/>
    </xf>
    <xf numFmtId="42" fontId="123" fillId="0" borderId="0" xfId="0" applyNumberFormat="1" applyFont="1" applyFill="1" applyBorder="1" applyAlignment="1">
      <alignment vertical="center"/>
    </xf>
    <xf numFmtId="42" fontId="121" fillId="0" borderId="2" xfId="0" applyNumberFormat="1" applyFont="1" applyFill="1" applyBorder="1" applyAlignment="1">
      <alignment vertical="center"/>
    </xf>
    <xf numFmtId="164" fontId="121" fillId="0" borderId="0" xfId="0" applyNumberFormat="1" applyFont="1" applyFill="1" applyAlignment="1">
      <alignment vertical="center"/>
    </xf>
    <xf numFmtId="164" fontId="124" fillId="0" borderId="0" xfId="10" applyNumberFormat="1" applyFont="1" applyFill="1" applyBorder="1" applyAlignment="1">
      <alignment vertical="center"/>
    </xf>
    <xf numFmtId="42" fontId="121" fillId="0" borderId="0" xfId="0" applyNumberFormat="1" applyFont="1" applyFill="1" applyBorder="1" applyAlignment="1">
      <alignment vertical="center"/>
    </xf>
    <xf numFmtId="164" fontId="126" fillId="0" borderId="38" xfId="10" applyNumberFormat="1" applyFont="1" applyFill="1" applyBorder="1" applyAlignment="1">
      <alignment vertical="center"/>
    </xf>
    <xf numFmtId="42" fontId="121" fillId="0" borderId="38" xfId="0" applyNumberFormat="1" applyFont="1" applyFill="1" applyBorder="1" applyAlignment="1">
      <alignment vertical="center"/>
    </xf>
    <xf numFmtId="42" fontId="111" fillId="0" borderId="0" xfId="0" applyNumberFormat="1" applyFont="1" applyFill="1" applyBorder="1" applyAlignment="1">
      <alignment vertical="center"/>
    </xf>
    <xf numFmtId="0" fontId="133" fillId="0" borderId="0" xfId="50935" applyFont="1"/>
    <xf numFmtId="41" fontId="121" fillId="28" borderId="55" xfId="4300" applyNumberFormat="1" applyFont="1" applyFill="1" applyBorder="1"/>
    <xf numFmtId="42" fontId="123" fillId="0" borderId="0" xfId="1" applyNumberFormat="1" applyFont="1" applyFill="1" applyBorder="1" applyAlignment="1">
      <alignment horizontal="center"/>
    </xf>
    <xf numFmtId="42" fontId="121" fillId="0" borderId="2" xfId="1" applyNumberFormat="1" applyFont="1" applyFill="1" applyBorder="1" applyAlignment="1">
      <alignment horizontal="center"/>
    </xf>
    <xf numFmtId="42" fontId="121" fillId="0" borderId="0" xfId="1" applyNumberFormat="1" applyFont="1" applyFill="1" applyBorder="1" applyAlignment="1">
      <alignment horizontal="center"/>
    </xf>
    <xf numFmtId="0" fontId="121" fillId="0" borderId="10" xfId="0" applyFont="1" applyFill="1" applyBorder="1" applyAlignment="1">
      <alignment horizontal="center" vertical="center"/>
    </xf>
    <xf numFmtId="3" fontId="121" fillId="0" borderId="10" xfId="0" applyNumberFormat="1" applyFont="1" applyFill="1" applyBorder="1" applyAlignment="1">
      <alignment horizontal="center" vertical="center"/>
    </xf>
    <xf numFmtId="3" fontId="126" fillId="0" borderId="10" xfId="0" applyNumberFormat="1" applyFont="1" applyFill="1" applyBorder="1" applyAlignment="1">
      <alignment horizontal="center" vertical="center" wrapText="1"/>
    </xf>
    <xf numFmtId="3" fontId="121" fillId="0" borderId="10" xfId="0" applyNumberFormat="1" applyFont="1" applyFill="1" applyBorder="1" applyAlignment="1">
      <alignment horizontal="center" vertical="center" wrapText="1"/>
    </xf>
    <xf numFmtId="41" fontId="122" fillId="0" borderId="0" xfId="4300" applyNumberFormat="1" applyFont="1" applyAlignment="1"/>
    <xf numFmtId="41" fontId="122" fillId="0" borderId="0" xfId="4300" applyNumberFormat="1" applyFont="1"/>
    <xf numFmtId="41" fontId="121" fillId="0" borderId="58" xfId="4300" quotePrefix="1" applyNumberFormat="1" applyFont="1" applyBorder="1" applyAlignment="1">
      <alignment horizontal="center"/>
    </xf>
    <xf numFmtId="41" fontId="122" fillId="0" borderId="0" xfId="50939" applyNumberFormat="1" applyFont="1" applyAlignment="1"/>
    <xf numFmtId="41" fontId="69" fillId="0" borderId="0" xfId="4300" applyNumberFormat="1"/>
    <xf numFmtId="0" fontId="122" fillId="0" borderId="0" xfId="4300" applyFont="1" applyAlignment="1"/>
    <xf numFmtId="43" fontId="122" fillId="0" borderId="0" xfId="1" applyFont="1" applyAlignment="1"/>
    <xf numFmtId="15" fontId="122" fillId="0" borderId="0" xfId="50939" applyNumberFormat="1" applyFont="1" applyAlignment="1"/>
    <xf numFmtId="41" fontId="122" fillId="0" borderId="0" xfId="16" applyNumberFormat="1" applyFont="1" applyAlignment="1"/>
    <xf numFmtId="0" fontId="122" fillId="0" borderId="0" xfId="50939" applyFont="1" applyAlignment="1"/>
    <xf numFmtId="41" fontId="122" fillId="0" borderId="0" xfId="16" applyNumberFormat="1" applyFont="1"/>
    <xf numFmtId="0" fontId="122" fillId="0" borderId="0" xfId="4300" applyFont="1"/>
    <xf numFmtId="43" fontId="122" fillId="0" borderId="0" xfId="1" applyFont="1"/>
    <xf numFmtId="169" fontId="122" fillId="0" borderId="0" xfId="4300" applyNumberFormat="1" applyFont="1"/>
    <xf numFmtId="165" fontId="122" fillId="0" borderId="0" xfId="4300" applyNumberFormat="1" applyFont="1"/>
    <xf numFmtId="8" fontId="122" fillId="0" borderId="0" xfId="4300" applyNumberFormat="1" applyFont="1"/>
    <xf numFmtId="0" fontId="122" fillId="0" borderId="0" xfId="4300" applyFont="1" applyFill="1"/>
    <xf numFmtId="43" fontId="122" fillId="0" borderId="0" xfId="1" applyFont="1" applyFill="1"/>
    <xf numFmtId="0" fontId="69" fillId="0" borderId="0" xfId="4300" applyAlignment="1"/>
    <xf numFmtId="0" fontId="69" fillId="0" borderId="0" xfId="4300"/>
    <xf numFmtId="169" fontId="69" fillId="0" borderId="0" xfId="4300" applyNumberFormat="1"/>
    <xf numFmtId="0" fontId="123" fillId="0" borderId="59" xfId="4300" applyFont="1" applyFill="1" applyBorder="1" applyAlignment="1">
      <alignment vertical="center" wrapText="1"/>
    </xf>
    <xf numFmtId="42" fontId="111" fillId="0" borderId="0" xfId="0" applyNumberFormat="1" applyFont="1" applyFill="1" applyAlignment="1">
      <alignment vertical="center"/>
    </xf>
    <xf numFmtId="17" fontId="121" fillId="0" borderId="0" xfId="0" applyNumberFormat="1" applyFont="1" applyBorder="1" applyAlignment="1">
      <alignment horizontal="center"/>
    </xf>
    <xf numFmtId="0" fontId="121" fillId="0" borderId="61" xfId="50939" quotePrefix="1" applyFont="1" applyBorder="1" applyAlignment="1">
      <alignment horizontal="left"/>
    </xf>
    <xf numFmtId="41" fontId="111" fillId="0" borderId="0" xfId="0" applyNumberFormat="1" applyFont="1"/>
    <xf numFmtId="0" fontId="111" fillId="0" borderId="0" xfId="0" applyFont="1" applyBorder="1"/>
    <xf numFmtId="167" fontId="135" fillId="0" borderId="62" xfId="14204" applyNumberFormat="1" applyFont="1" applyFill="1" applyBorder="1" applyAlignment="1">
      <alignment horizontal="center"/>
    </xf>
    <xf numFmtId="41" fontId="121" fillId="0" borderId="61" xfId="50939" applyNumberFormat="1" applyFont="1" applyBorder="1" applyAlignment="1"/>
    <xf numFmtId="0" fontId="124" fillId="0" borderId="0" xfId="3" applyFont="1" applyFill="1"/>
    <xf numFmtId="41" fontId="121" fillId="28" borderId="63" xfId="4300" applyNumberFormat="1" applyFont="1" applyFill="1" applyBorder="1"/>
    <xf numFmtId="41" fontId="121" fillId="0" borderId="0" xfId="50939" applyNumberFormat="1" applyFont="1" applyAlignment="1">
      <alignment horizontal="center"/>
    </xf>
    <xf numFmtId="2" fontId="124" fillId="0" borderId="0" xfId="0" applyNumberFormat="1" applyFont="1" applyFill="1"/>
    <xf numFmtId="2" fontId="123" fillId="0" borderId="0" xfId="0" applyNumberFormat="1" applyFont="1" applyFill="1"/>
    <xf numFmtId="3" fontId="121" fillId="5" borderId="0" xfId="0" applyNumberFormat="1" applyFont="1" applyFill="1" applyAlignment="1">
      <alignment horizontal="center" wrapText="1"/>
    </xf>
    <xf numFmtId="0" fontId="121" fillId="0" borderId="0" xfId="0" applyFont="1" applyAlignment="1">
      <alignment horizontal="left"/>
    </xf>
    <xf numFmtId="164" fontId="121" fillId="0" borderId="37" xfId="10" applyNumberFormat="1" applyFont="1" applyFill="1" applyBorder="1"/>
    <xf numFmtId="172" fontId="121" fillId="0" borderId="37" xfId="10" applyNumberFormat="1" applyFont="1" applyFill="1" applyBorder="1"/>
    <xf numFmtId="0" fontId="121" fillId="0" borderId="0" xfId="50939" quotePrefix="1" applyFont="1" applyBorder="1" applyAlignment="1">
      <alignment horizontal="left"/>
    </xf>
    <xf numFmtId="0" fontId="123" fillId="0" borderId="0" xfId="50939" applyFont="1" applyAlignment="1">
      <alignment horizontal="center"/>
    </xf>
    <xf numFmtId="0" fontId="123" fillId="0" borderId="0" xfId="4300" applyFont="1" applyBorder="1" applyAlignment="1">
      <alignment horizontal="center"/>
    </xf>
    <xf numFmtId="0" fontId="124" fillId="0" borderId="0" xfId="1" quotePrefix="1" applyNumberFormat="1" applyFont="1" applyFill="1" applyBorder="1" applyAlignment="1">
      <alignment horizontal="left" vertical="top"/>
    </xf>
    <xf numFmtId="167" fontId="123" fillId="0" borderId="0" xfId="13" applyNumberFormat="1" applyFont="1" applyFill="1" applyAlignment="1"/>
    <xf numFmtId="0" fontId="123" fillId="0" borderId="0" xfId="3" applyNumberFormat="1" applyFont="1" applyFill="1" applyAlignment="1">
      <alignment horizontal="left"/>
    </xf>
    <xf numFmtId="3" fontId="121" fillId="5" borderId="0" xfId="0" applyNumberFormat="1" applyFont="1" applyFill="1" applyAlignment="1">
      <alignment horizontal="center" vertical="center" wrapText="1"/>
    </xf>
    <xf numFmtId="3" fontId="121" fillId="3" borderId="6" xfId="0" applyNumberFormat="1" applyFont="1" applyFill="1" applyBorder="1" applyAlignment="1"/>
    <xf numFmtId="3" fontId="121" fillId="3" borderId="23" xfId="11" applyNumberFormat="1" applyFont="1" applyFill="1" applyBorder="1" applyAlignment="1">
      <alignment horizontal="center" vertical="top"/>
    </xf>
    <xf numFmtId="0" fontId="123" fillId="0" borderId="6" xfId="4300" applyFont="1" applyFill="1" applyBorder="1" applyAlignment="1">
      <alignment vertical="center" wrapText="1"/>
    </xf>
    <xf numFmtId="0" fontId="121" fillId="28" borderId="65" xfId="4300" applyFont="1" applyFill="1" applyBorder="1" applyAlignment="1">
      <alignment horizontal="center"/>
    </xf>
    <xf numFmtId="0" fontId="121" fillId="28" borderId="66" xfId="4300" applyFont="1" applyFill="1" applyBorder="1" applyAlignment="1">
      <alignment horizontal="center" wrapText="1"/>
    </xf>
    <xf numFmtId="41" fontId="121" fillId="28" borderId="67" xfId="4300" applyNumberFormat="1" applyFont="1" applyFill="1" applyBorder="1"/>
    <xf numFmtId="0" fontId="123" fillId="0" borderId="0" xfId="50939" applyFont="1" applyFill="1" applyAlignment="1">
      <alignment horizontal="center"/>
    </xf>
    <xf numFmtId="167" fontId="121" fillId="0" borderId="62" xfId="16" applyNumberFormat="1" applyFont="1" applyFill="1" applyBorder="1" applyAlignment="1">
      <alignment horizontal="center"/>
    </xf>
    <xf numFmtId="167" fontId="121" fillId="3" borderId="2" xfId="50934" applyNumberFormat="1" applyFont="1" applyFill="1" applyBorder="1" applyAlignment="1">
      <alignment horizontal="center" vertical="center" wrapText="1"/>
    </xf>
    <xf numFmtId="167" fontId="121" fillId="3" borderId="2" xfId="16" applyNumberFormat="1" applyFont="1" applyFill="1" applyBorder="1" applyAlignment="1">
      <alignment horizontal="center" vertical="center" wrapText="1"/>
    </xf>
    <xf numFmtId="41" fontId="121" fillId="0" borderId="58" xfId="50939" quotePrefix="1" applyNumberFormat="1" applyFont="1" applyBorder="1" applyAlignment="1">
      <alignment horizontal="center"/>
    </xf>
    <xf numFmtId="41" fontId="121" fillId="0" borderId="0" xfId="50939" applyNumberFormat="1" applyFont="1" applyAlignment="1"/>
    <xf numFmtId="41" fontId="121" fillId="0" borderId="0" xfId="50939" applyNumberFormat="1" applyFont="1" applyAlignment="1">
      <alignment horizontal="left"/>
    </xf>
    <xf numFmtId="0" fontId="123" fillId="0" borderId="0" xfId="50939" applyFont="1" applyAlignment="1">
      <alignment horizontal="center" vertical="center" wrapText="1"/>
    </xf>
    <xf numFmtId="0" fontId="123" fillId="0" borderId="0" xfId="50939" applyFont="1" applyAlignment="1">
      <alignment vertical="top"/>
    </xf>
    <xf numFmtId="0" fontId="123" fillId="0" borderId="0" xfId="4300" applyFont="1" applyBorder="1" applyAlignment="1">
      <alignment vertical="top"/>
    </xf>
    <xf numFmtId="172" fontId="123" fillId="0" borderId="37" xfId="10" applyNumberFormat="1" applyFont="1" applyFill="1" applyBorder="1"/>
    <xf numFmtId="3" fontId="121" fillId="0" borderId="0" xfId="0" applyNumberFormat="1" applyFont="1" applyFill="1"/>
    <xf numFmtId="165" fontId="123" fillId="0" borderId="0" xfId="16" applyNumberFormat="1" applyFont="1" applyFill="1"/>
    <xf numFmtId="165" fontId="121" fillId="0" borderId="0" xfId="16" applyNumberFormat="1" applyFont="1" applyFill="1"/>
    <xf numFmtId="165" fontId="123" fillId="0" borderId="0" xfId="1" applyNumberFormat="1" applyFont="1"/>
    <xf numFmtId="165" fontId="121" fillId="0" borderId="0" xfId="1" applyNumberFormat="1" applyFont="1"/>
    <xf numFmtId="40" fontId="0" fillId="0" borderId="0" xfId="0" applyNumberFormat="1"/>
    <xf numFmtId="0" fontId="121" fillId="0" borderId="70" xfId="4300" applyFont="1" applyBorder="1" applyAlignment="1">
      <alignment horizontal="center"/>
    </xf>
    <xf numFmtId="0" fontId="121" fillId="0" borderId="71" xfId="4300" applyFont="1" applyBorder="1" applyAlignment="1">
      <alignment horizontal="center"/>
    </xf>
    <xf numFmtId="0" fontId="121" fillId="0" borderId="27" xfId="4300" applyFont="1" applyBorder="1" applyAlignment="1">
      <alignment horizontal="center"/>
    </xf>
    <xf numFmtId="41" fontId="121" fillId="28" borderId="72" xfId="4300" applyNumberFormat="1" applyFont="1" applyFill="1" applyBorder="1"/>
    <xf numFmtId="0" fontId="121" fillId="0" borderId="0" xfId="4300" applyFont="1" applyAlignment="1">
      <alignment horizontal="justify" vertical="center"/>
    </xf>
    <xf numFmtId="0" fontId="121" fillId="0" borderId="0" xfId="4300" applyFont="1" applyAlignment="1">
      <alignment horizontal="center" vertical="center"/>
    </xf>
    <xf numFmtId="15" fontId="121" fillId="0" borderId="0" xfId="4300" applyNumberFormat="1" applyFont="1" applyAlignment="1">
      <alignment horizontal="center" vertical="center"/>
    </xf>
    <xf numFmtId="0" fontId="69" fillId="0" borderId="0" xfId="4300" applyAlignment="1">
      <alignment horizontal="center"/>
    </xf>
    <xf numFmtId="0" fontId="123" fillId="0" borderId="0" xfId="4300" applyFont="1" applyAlignment="1">
      <alignment horizontal="justify" vertical="center"/>
    </xf>
    <xf numFmtId="0" fontId="123" fillId="0" borderId="0" xfId="4300" applyFont="1" applyAlignment="1">
      <alignment horizontal="center" vertical="center"/>
    </xf>
    <xf numFmtId="170" fontId="123" fillId="0" borderId="0" xfId="4300" applyNumberFormat="1" applyFont="1" applyAlignment="1">
      <alignment horizontal="justify" vertical="center"/>
    </xf>
    <xf numFmtId="0" fontId="106" fillId="0" borderId="0" xfId="4300" applyFont="1" applyFill="1" applyAlignment="1">
      <alignment vertical="center"/>
    </xf>
    <xf numFmtId="0" fontId="76" fillId="0" borderId="0" xfId="4300" applyFont="1" applyFill="1" applyAlignment="1">
      <alignment vertical="center"/>
    </xf>
    <xf numFmtId="0" fontId="121" fillId="3" borderId="60" xfId="4300" applyFont="1" applyFill="1" applyBorder="1" applyAlignment="1">
      <alignment vertical="center"/>
    </xf>
    <xf numFmtId="0" fontId="121" fillId="3" borderId="64" xfId="4300" applyFont="1" applyFill="1" applyBorder="1" applyAlignment="1">
      <alignment horizontal="center" vertical="center"/>
    </xf>
    <xf numFmtId="3" fontId="121" fillId="3" borderId="2" xfId="4300" applyNumberFormat="1" applyFont="1" applyFill="1" applyBorder="1" applyAlignment="1">
      <alignment horizontal="center" vertical="center" wrapText="1"/>
    </xf>
    <xf numFmtId="3" fontId="121" fillId="3" borderId="2" xfId="4300" applyNumberFormat="1" applyFont="1" applyFill="1" applyBorder="1" applyAlignment="1">
      <alignment horizontal="center" vertical="center"/>
    </xf>
    <xf numFmtId="0" fontId="111" fillId="0" borderId="0" xfId="4300" applyFont="1" applyFill="1" applyAlignment="1">
      <alignment vertical="center"/>
    </xf>
    <xf numFmtId="5" fontId="111" fillId="0" borderId="0" xfId="4300" applyNumberFormat="1" applyFont="1" applyFill="1" applyBorder="1" applyAlignment="1">
      <alignment vertical="center"/>
    </xf>
    <xf numFmtId="42" fontId="111" fillId="0" borderId="0" xfId="4300" applyNumberFormat="1" applyFont="1" applyFill="1" applyBorder="1" applyAlignment="1">
      <alignment vertical="center"/>
    </xf>
    <xf numFmtId="5" fontId="120" fillId="0" borderId="0" xfId="4300" applyNumberFormat="1" applyFont="1" applyFill="1" applyBorder="1" applyAlignment="1">
      <alignment vertical="center"/>
    </xf>
    <xf numFmtId="164" fontId="111" fillId="0" borderId="0" xfId="4300" applyNumberFormat="1" applyFont="1" applyFill="1" applyBorder="1" applyAlignment="1">
      <alignment vertical="center"/>
    </xf>
    <xf numFmtId="37" fontId="111" fillId="0" borderId="0" xfId="4300" applyNumberFormat="1" applyFont="1" applyFill="1" applyBorder="1" applyAlignment="1">
      <alignment vertical="center"/>
    </xf>
    <xf numFmtId="37" fontId="120" fillId="0" borderId="0" xfId="4300" applyNumberFormat="1" applyFont="1" applyFill="1" applyBorder="1" applyAlignment="1">
      <alignment vertical="center"/>
    </xf>
    <xf numFmtId="164" fontId="120" fillId="0" borderId="0" xfId="4300" applyNumberFormat="1" applyFont="1" applyFill="1" applyBorder="1" applyAlignment="1">
      <alignment vertical="center"/>
    </xf>
    <xf numFmtId="0" fontId="111" fillId="0" borderId="0" xfId="4300" applyFont="1" applyFill="1" applyBorder="1" applyAlignment="1">
      <alignment vertical="center"/>
    </xf>
    <xf numFmtId="3" fontId="111" fillId="0" borderId="0" xfId="4300" applyNumberFormat="1" applyFont="1" applyFill="1" applyBorder="1" applyAlignment="1">
      <alignment vertical="center"/>
    </xf>
    <xf numFmtId="0" fontId="76" fillId="0" borderId="0" xfId="4300" applyFont="1" applyFill="1" applyBorder="1" applyAlignment="1">
      <alignment vertical="center"/>
    </xf>
    <xf numFmtId="3" fontId="76" fillId="0" borderId="0" xfId="4300" applyNumberFormat="1" applyFont="1" applyFill="1" applyBorder="1" applyAlignment="1">
      <alignment vertical="center"/>
    </xf>
    <xf numFmtId="3" fontId="76" fillId="0" borderId="0" xfId="4300" applyNumberFormat="1" applyFont="1" applyFill="1" applyBorder="1" applyAlignment="1">
      <alignment horizontal="left" vertical="center"/>
    </xf>
    <xf numFmtId="0" fontId="123" fillId="0" borderId="0" xfId="4300" applyFont="1" applyFill="1" applyAlignment="1">
      <alignment vertical="top" wrapText="1"/>
    </xf>
    <xf numFmtId="3" fontId="76" fillId="0" borderId="0" xfId="4300" applyNumberFormat="1" applyFont="1" applyFill="1" applyAlignment="1">
      <alignment horizontal="left" vertical="center"/>
    </xf>
    <xf numFmtId="3" fontId="76" fillId="0" borderId="0" xfId="4300" applyNumberFormat="1" applyFont="1" applyFill="1" applyAlignment="1">
      <alignment vertical="center"/>
    </xf>
    <xf numFmtId="3" fontId="123" fillId="0" borderId="0" xfId="4300" applyNumberFormat="1" applyFont="1" applyFill="1" applyAlignment="1">
      <alignment vertical="center"/>
    </xf>
    <xf numFmtId="3" fontId="123" fillId="0" borderId="0" xfId="4300" applyNumberFormat="1" applyFont="1" applyFill="1" applyAlignment="1">
      <alignment horizontal="left" vertical="center"/>
    </xf>
    <xf numFmtId="3" fontId="111" fillId="0" borderId="0" xfId="4300" applyNumberFormat="1" applyFont="1" applyFill="1" applyAlignment="1">
      <alignment vertical="center"/>
    </xf>
    <xf numFmtId="3" fontId="111" fillId="0" borderId="0" xfId="4300" applyNumberFormat="1" applyFont="1" applyFill="1" applyAlignment="1">
      <alignment horizontal="left" vertical="center"/>
    </xf>
    <xf numFmtId="0" fontId="69" fillId="0" borderId="0" xfId="4300" applyFont="1" applyFill="1" applyAlignment="1">
      <alignment vertical="center"/>
    </xf>
    <xf numFmtId="3" fontId="69" fillId="0" borderId="0" xfId="4300" applyNumberFormat="1" applyFont="1" applyFill="1" applyAlignment="1">
      <alignment vertical="center"/>
    </xf>
    <xf numFmtId="3" fontId="69" fillId="0" borderId="0" xfId="4300" applyNumberFormat="1" applyFont="1" applyFill="1" applyAlignment="1">
      <alignment horizontal="left" vertical="center"/>
    </xf>
    <xf numFmtId="172" fontId="123" fillId="0" borderId="0" xfId="0" applyNumberFormat="1" applyFont="1" applyFill="1"/>
    <xf numFmtId="44" fontId="123" fillId="0" borderId="0" xfId="0" applyNumberFormat="1" applyFont="1" applyFill="1"/>
    <xf numFmtId="0" fontId="121" fillId="0" borderId="0" xfId="4300" applyFont="1" applyBorder="1" applyAlignment="1">
      <alignment horizontal="center"/>
    </xf>
    <xf numFmtId="0" fontId="123" fillId="0" borderId="0" xfId="4300" applyFont="1" applyFill="1" applyBorder="1" applyAlignment="1">
      <alignment vertical="center" wrapText="1"/>
    </xf>
    <xf numFmtId="41" fontId="123" fillId="0" borderId="5" xfId="4300" applyNumberFormat="1" applyFont="1" applyFill="1" applyBorder="1"/>
    <xf numFmtId="41" fontId="123" fillId="0" borderId="73" xfId="4300" applyNumberFormat="1" applyFont="1" applyFill="1" applyBorder="1"/>
    <xf numFmtId="165" fontId="123" fillId="0" borderId="0" xfId="16" applyNumberFormat="1" applyFont="1" applyFill="1" applyAlignment="1"/>
    <xf numFmtId="165" fontId="123" fillId="0" borderId="0" xfId="1" applyNumberFormat="1" applyFont="1" applyFill="1" applyBorder="1" applyAlignment="1">
      <alignment horizontal="left" vertical="center"/>
    </xf>
    <xf numFmtId="165" fontId="123" fillId="0" borderId="0" xfId="16" applyNumberFormat="1" applyFont="1" applyAlignment="1"/>
    <xf numFmtId="165" fontId="0" fillId="0" borderId="0" xfId="0" applyNumberFormat="1" applyFont="1"/>
    <xf numFmtId="38" fontId="31" fillId="0" borderId="74" xfId="50983" applyNumberFormat="1" applyBorder="1"/>
    <xf numFmtId="0" fontId="110" fillId="0" borderId="0" xfId="0" applyFont="1" applyFill="1" applyAlignment="1">
      <alignment vertical="center"/>
    </xf>
    <xf numFmtId="42" fontId="111" fillId="0" borderId="0" xfId="0" applyNumberFormat="1" applyFont="1" applyFill="1"/>
    <xf numFmtId="43" fontId="111" fillId="0" borderId="0" xfId="1" applyFont="1" applyFill="1" applyBorder="1" applyAlignment="1">
      <alignment vertical="center"/>
    </xf>
    <xf numFmtId="167" fontId="123" fillId="0" borderId="6" xfId="16" applyNumberFormat="1" applyFont="1" applyFill="1" applyBorder="1"/>
    <xf numFmtId="167" fontId="123" fillId="0" borderId="6" xfId="50934" applyNumberFormat="1" applyFont="1" applyFill="1" applyBorder="1"/>
    <xf numFmtId="167" fontId="121" fillId="0" borderId="2" xfId="16" applyNumberFormat="1" applyFont="1" applyFill="1" applyBorder="1"/>
    <xf numFmtId="167" fontId="121" fillId="0" borderId="2" xfId="16" applyNumberFormat="1" applyFont="1" applyFill="1" applyBorder="1" applyAlignment="1"/>
    <xf numFmtId="173" fontId="123" fillId="0" borderId="0" xfId="0" applyNumberFormat="1" applyFont="1" applyFill="1"/>
    <xf numFmtId="167" fontId="121" fillId="3" borderId="2" xfId="50934" applyNumberFormat="1" applyFont="1" applyFill="1" applyBorder="1" applyAlignment="1">
      <alignment horizontal="center" vertical="center"/>
    </xf>
    <xf numFmtId="167" fontId="121" fillId="5" borderId="2" xfId="16" applyNumberFormat="1" applyFont="1" applyFill="1" applyBorder="1" applyAlignment="1">
      <alignment horizontal="center" vertical="center" wrapText="1"/>
    </xf>
    <xf numFmtId="167" fontId="126" fillId="0" borderId="2" xfId="16" applyNumberFormat="1" applyFont="1" applyFill="1" applyBorder="1" applyAlignment="1">
      <alignment horizontal="center"/>
    </xf>
    <xf numFmtId="0" fontId="126" fillId="0" borderId="6" xfId="16" applyNumberFormat="1" applyFont="1" applyFill="1" applyBorder="1" applyAlignment="1">
      <alignment horizontal="center"/>
    </xf>
    <xf numFmtId="165" fontId="121" fillId="0" borderId="38" xfId="1" applyNumberFormat="1" applyFont="1" applyFill="1" applyBorder="1" applyAlignment="1">
      <alignment horizontal="left" vertical="center"/>
    </xf>
    <xf numFmtId="5" fontId="124" fillId="0" borderId="76" xfId="10" applyNumberFormat="1" applyFont="1" applyFill="1" applyBorder="1" applyAlignment="1">
      <alignment horizontal="left" vertical="center"/>
    </xf>
    <xf numFmtId="167" fontId="126" fillId="0" borderId="75" xfId="16" applyNumberFormat="1" applyFont="1" applyFill="1" applyBorder="1" applyAlignment="1">
      <alignment horizontal="center"/>
    </xf>
    <xf numFmtId="167" fontId="123" fillId="0" borderId="75" xfId="16" applyNumberFormat="1" applyFont="1" applyFill="1" applyBorder="1"/>
    <xf numFmtId="37" fontId="124" fillId="0" borderId="76" xfId="10" applyNumberFormat="1" applyFont="1" applyFill="1" applyBorder="1" applyAlignment="1">
      <alignment horizontal="left" vertical="center"/>
    </xf>
    <xf numFmtId="167" fontId="123" fillId="0" borderId="75" xfId="50934" applyNumberFormat="1" applyFont="1" applyFill="1" applyBorder="1"/>
    <xf numFmtId="0" fontId="126" fillId="0" borderId="75" xfId="16" applyNumberFormat="1" applyFont="1" applyFill="1" applyBorder="1" applyAlignment="1">
      <alignment horizontal="center"/>
    </xf>
    <xf numFmtId="0" fontId="72" fillId="0" borderId="77" xfId="4300" applyFont="1" applyBorder="1"/>
    <xf numFmtId="0" fontId="76" fillId="0" borderId="78" xfId="4300" applyFont="1" applyBorder="1"/>
    <xf numFmtId="0" fontId="76" fillId="0" borderId="81" xfId="4300" applyNumberFormat="1" applyFont="1" applyFill="1" applyBorder="1" applyAlignment="1">
      <alignment vertical="center"/>
    </xf>
    <xf numFmtId="0" fontId="76" fillId="0" borderId="80" xfId="4300" applyFont="1" applyBorder="1"/>
    <xf numFmtId="0" fontId="76" fillId="0" borderId="82" xfId="4300" applyNumberFormat="1" applyFont="1" applyFill="1" applyBorder="1" applyAlignment="1">
      <alignment vertical="center"/>
    </xf>
    <xf numFmtId="0" fontId="76" fillId="0" borderId="86" xfId="4300" applyFont="1" applyFill="1" applyBorder="1" applyAlignment="1">
      <alignment vertical="center" wrapText="1"/>
    </xf>
    <xf numFmtId="0" fontId="147" fillId="34" borderId="88" xfId="4300" applyFont="1" applyFill="1" applyBorder="1"/>
    <xf numFmtId="0" fontId="148" fillId="34" borderId="89" xfId="4300" applyFont="1" applyFill="1" applyBorder="1"/>
    <xf numFmtId="38" fontId="0" fillId="0" borderId="0" xfId="0" applyNumberFormat="1"/>
    <xf numFmtId="165" fontId="125" fillId="0" borderId="75" xfId="13" applyNumberFormat="1" applyFont="1" applyFill="1" applyBorder="1" applyAlignment="1">
      <alignment horizontal="right"/>
    </xf>
    <xf numFmtId="165" fontId="125" fillId="0" borderId="59" xfId="13" applyNumberFormat="1" applyFont="1" applyFill="1" applyBorder="1" applyAlignment="1">
      <alignment horizontal="right"/>
    </xf>
    <xf numFmtId="167" fontId="125" fillId="0" borderId="75" xfId="13" applyNumberFormat="1" applyFont="1" applyFill="1" applyBorder="1" applyAlignment="1">
      <alignment horizontal="right"/>
    </xf>
    <xf numFmtId="0" fontId="110" fillId="0" borderId="0" xfId="4300" applyFont="1" applyFill="1" applyAlignment="1">
      <alignment vertical="center"/>
    </xf>
    <xf numFmtId="0" fontId="123" fillId="0" borderId="0" xfId="50939" applyFont="1" applyFill="1" applyAlignment="1">
      <alignment vertical="top"/>
    </xf>
    <xf numFmtId="38" fontId="0" fillId="0" borderId="0" xfId="0" applyNumberFormat="1" applyFill="1"/>
    <xf numFmtId="165" fontId="122" fillId="0" borderId="0" xfId="4300" applyNumberFormat="1" applyFont="1" applyFill="1"/>
    <xf numFmtId="0" fontId="129" fillId="0" borderId="0" xfId="0" applyFont="1" applyAlignment="1">
      <alignment horizontal="center"/>
    </xf>
    <xf numFmtId="0" fontId="151" fillId="0" borderId="0" xfId="0" applyFont="1" applyAlignment="1">
      <alignment horizontal="center"/>
    </xf>
    <xf numFmtId="0" fontId="134" fillId="0" borderId="0" xfId="0" applyFont="1" applyAlignment="1">
      <alignment horizontal="center"/>
    </xf>
    <xf numFmtId="0" fontId="152" fillId="3" borderId="2" xfId="0" applyFont="1" applyFill="1" applyBorder="1" applyAlignment="1">
      <alignment horizontal="center" wrapText="1"/>
    </xf>
    <xf numFmtId="0" fontId="152" fillId="3" borderId="4" xfId="0" applyFont="1" applyFill="1" applyBorder="1" applyAlignment="1">
      <alignment horizontal="center" wrapText="1"/>
    </xf>
    <xf numFmtId="0" fontId="123" fillId="0" borderId="0" xfId="0" applyFont="1" applyAlignment="1">
      <alignment wrapText="1"/>
    </xf>
    <xf numFmtId="0" fontId="125" fillId="0" borderId="75" xfId="0" applyFont="1" applyBorder="1"/>
    <xf numFmtId="0" fontId="125" fillId="0" borderId="76" xfId="0" applyFont="1" applyBorder="1"/>
    <xf numFmtId="0" fontId="125" fillId="0" borderId="75" xfId="0" applyFont="1" applyBorder="1" applyAlignment="1">
      <alignment shrinkToFit="1"/>
    </xf>
    <xf numFmtId="0" fontId="125" fillId="0" borderId="76" xfId="0" applyFont="1" applyFill="1" applyBorder="1" applyAlignment="1"/>
    <xf numFmtId="165" fontId="125" fillId="0" borderId="75" xfId="13" applyNumberFormat="1" applyFont="1" applyFill="1" applyBorder="1"/>
    <xf numFmtId="165" fontId="125" fillId="0" borderId="75" xfId="13" applyNumberFormat="1" applyFont="1" applyBorder="1"/>
    <xf numFmtId="0" fontId="123" fillId="0" borderId="0" xfId="0" applyFont="1" applyBorder="1"/>
    <xf numFmtId="3" fontId="123" fillId="0" borderId="0" xfId="0" applyNumberFormat="1" applyFont="1" applyBorder="1"/>
    <xf numFmtId="0" fontId="121" fillId="0" borderId="0" xfId="0" applyFont="1" applyBorder="1"/>
    <xf numFmtId="3" fontId="121" fillId="0" borderId="0" xfId="0" applyNumberFormat="1" applyFont="1" applyBorder="1"/>
    <xf numFmtId="0" fontId="121" fillId="0" borderId="0" xfId="0" applyFont="1"/>
    <xf numFmtId="0" fontId="125" fillId="0" borderId="75" xfId="0" applyFont="1" applyFill="1" applyBorder="1" applyAlignment="1">
      <alignment shrinkToFit="1"/>
    </xf>
    <xf numFmtId="167" fontId="125" fillId="0" borderId="75" xfId="13" applyNumberFormat="1" applyFont="1" applyFill="1" applyBorder="1"/>
    <xf numFmtId="171" fontId="125" fillId="0" borderId="75" xfId="13" applyNumberFormat="1" applyFont="1" applyFill="1" applyBorder="1"/>
    <xf numFmtId="0" fontId="123" fillId="0" borderId="0" xfId="0" applyFont="1" applyFill="1" applyBorder="1"/>
    <xf numFmtId="165" fontId="125" fillId="0" borderId="75" xfId="13" applyNumberFormat="1" applyFont="1" applyFill="1" applyBorder="1" applyAlignment="1">
      <alignment horizontal="center"/>
    </xf>
    <xf numFmtId="0" fontId="123" fillId="0" borderId="75" xfId="51031" applyFont="1" applyBorder="1" applyAlignment="1">
      <alignment shrinkToFit="1"/>
    </xf>
    <xf numFmtId="0" fontId="123" fillId="0" borderId="59" xfId="51031" applyFont="1" applyBorder="1" applyAlignment="1">
      <alignment shrinkToFit="1"/>
    </xf>
    <xf numFmtId="0" fontId="125" fillId="0" borderId="60" xfId="0" applyFont="1" applyFill="1" applyBorder="1" applyAlignment="1"/>
    <xf numFmtId="165" fontId="125" fillId="0" borderId="59" xfId="13" applyNumberFormat="1" applyFont="1" applyFill="1" applyBorder="1"/>
    <xf numFmtId="0" fontId="137" fillId="0" borderId="0" xfId="0" applyFont="1" applyBorder="1"/>
    <xf numFmtId="166" fontId="153" fillId="0" borderId="0" xfId="14" applyNumberFormat="1" applyFont="1" applyFill="1" applyBorder="1"/>
    <xf numFmtId="166" fontId="121" fillId="0" borderId="0" xfId="14" applyNumberFormat="1" applyFont="1" applyBorder="1"/>
    <xf numFmtId="0" fontId="0" fillId="0" borderId="0" xfId="0" applyBorder="1"/>
    <xf numFmtId="0" fontId="78" fillId="0" borderId="0" xfId="0" applyFont="1"/>
    <xf numFmtId="0" fontId="0" fillId="0" borderId="0" xfId="0" applyFill="1"/>
    <xf numFmtId="167" fontId="123" fillId="0" borderId="6" xfId="50934" applyNumberFormat="1" applyFont="1" applyFill="1" applyBorder="1" applyAlignment="1">
      <alignment horizontal="right"/>
    </xf>
    <xf numFmtId="167" fontId="123" fillId="0" borderId="75" xfId="50934" applyNumberFormat="1" applyFont="1" applyFill="1" applyBorder="1" applyAlignment="1">
      <alignment horizontal="right"/>
    </xf>
    <xf numFmtId="174" fontId="123" fillId="0" borderId="0" xfId="50939" applyNumberFormat="1" applyFont="1" applyAlignment="1"/>
    <xf numFmtId="0" fontId="72" fillId="35" borderId="83" xfId="4300" applyFont="1" applyFill="1" applyBorder="1" applyAlignment="1">
      <alignment vertical="center"/>
    </xf>
    <xf numFmtId="0" fontId="72" fillId="35" borderId="85" xfId="4300" applyFont="1" applyFill="1" applyBorder="1" applyAlignment="1">
      <alignment vertical="center"/>
    </xf>
    <xf numFmtId="0" fontId="146" fillId="35" borderId="87" xfId="25" applyFont="1" applyFill="1" applyBorder="1"/>
    <xf numFmtId="0" fontId="80" fillId="35" borderId="87" xfId="51023" applyFill="1" applyBorder="1"/>
    <xf numFmtId="0" fontId="72" fillId="35" borderId="84" xfId="4300" applyFont="1" applyFill="1" applyBorder="1" applyAlignment="1">
      <alignment vertical="center" wrapText="1"/>
    </xf>
    <xf numFmtId="0" fontId="124" fillId="0" borderId="0" xfId="0" applyFont="1" applyBorder="1"/>
    <xf numFmtId="0" fontId="121" fillId="0" borderId="0" xfId="0" applyFont="1" applyAlignment="1">
      <alignment horizontal="center"/>
    </xf>
    <xf numFmtId="0" fontId="124" fillId="0" borderId="0" xfId="0" applyFont="1" applyBorder="1" applyAlignment="1">
      <alignment horizontal="right"/>
    </xf>
    <xf numFmtId="0" fontId="137" fillId="0" borderId="0" xfId="0" applyFont="1"/>
    <xf numFmtId="166" fontId="153" fillId="0" borderId="0" xfId="14" applyNumberFormat="1" applyFont="1" applyBorder="1"/>
    <xf numFmtId="0" fontId="137" fillId="0" borderId="0" xfId="0" applyFont="1" applyFill="1" applyBorder="1"/>
    <xf numFmtId="0" fontId="123" fillId="0" borderId="0" xfId="0" applyFont="1" applyBorder="1" applyAlignment="1">
      <alignment shrinkToFit="1"/>
    </xf>
    <xf numFmtId="0" fontId="124" fillId="0" borderId="0" xfId="10" applyFont="1" applyFill="1" applyBorder="1" applyAlignment="1">
      <alignment horizontal="center"/>
    </xf>
    <xf numFmtId="0" fontId="2" fillId="0" borderId="0" xfId="51041"/>
    <xf numFmtId="0" fontId="141" fillId="0" borderId="0" xfId="51041" applyFont="1"/>
    <xf numFmtId="165" fontId="141" fillId="0" borderId="0" xfId="51041" applyNumberFormat="1" applyFont="1"/>
    <xf numFmtId="166" fontId="141" fillId="0" borderId="0" xfId="51042" applyNumberFormat="1" applyFont="1"/>
    <xf numFmtId="166" fontId="141" fillId="31" borderId="66" xfId="51042" applyNumberFormat="1" applyFont="1" applyFill="1" applyBorder="1"/>
    <xf numFmtId="166" fontId="141" fillId="0" borderId="61" xfId="51042" applyNumberFormat="1" applyFont="1" applyBorder="1"/>
    <xf numFmtId="166" fontId="141" fillId="0" borderId="66" xfId="51042" applyNumberFormat="1" applyFont="1" applyFill="1" applyBorder="1"/>
    <xf numFmtId="166" fontId="141" fillId="0" borderId="61" xfId="51042" applyNumberFormat="1" applyFont="1" applyFill="1" applyBorder="1"/>
    <xf numFmtId="166" fontId="141" fillId="0" borderId="65" xfId="51042" applyNumberFormat="1" applyFont="1" applyBorder="1"/>
    <xf numFmtId="166" fontId="141" fillId="31" borderId="61" xfId="51042" applyNumberFormat="1" applyFont="1" applyFill="1" applyBorder="1"/>
    <xf numFmtId="166" fontId="141" fillId="31" borderId="30" xfId="51042" applyNumberFormat="1" applyFont="1" applyFill="1" applyBorder="1"/>
    <xf numFmtId="166" fontId="141" fillId="0" borderId="0" xfId="51042" applyNumberFormat="1" applyFont="1" applyBorder="1"/>
    <xf numFmtId="166" fontId="141" fillId="0" borderId="30" xfId="51042" applyNumberFormat="1" applyFont="1" applyFill="1" applyBorder="1"/>
    <xf numFmtId="166" fontId="141" fillId="0" borderId="0" xfId="51042" applyNumberFormat="1" applyFont="1" applyFill="1" applyBorder="1"/>
    <xf numFmtId="166" fontId="141" fillId="0" borderId="29" xfId="51042" applyNumberFormat="1" applyFont="1" applyBorder="1"/>
    <xf numFmtId="166" fontId="141" fillId="31" borderId="0" xfId="51042" applyNumberFormat="1" applyFont="1" applyFill="1" applyBorder="1"/>
    <xf numFmtId="165" fontId="141" fillId="0" borderId="0" xfId="51042" applyNumberFormat="1" applyFont="1"/>
    <xf numFmtId="165" fontId="141" fillId="31" borderId="30" xfId="51042" applyNumberFormat="1" applyFont="1" applyFill="1" applyBorder="1"/>
    <xf numFmtId="165" fontId="141" fillId="0" borderId="0" xfId="51042" applyNumberFormat="1" applyFont="1" applyBorder="1"/>
    <xf numFmtId="165" fontId="141" fillId="0" borderId="29" xfId="51042" applyNumberFormat="1" applyFont="1" applyBorder="1"/>
    <xf numFmtId="165" fontId="141" fillId="0" borderId="30" xfId="51042" applyNumberFormat="1" applyFont="1" applyFill="1" applyBorder="1"/>
    <xf numFmtId="165" fontId="141" fillId="0" borderId="0" xfId="51042" applyNumberFormat="1" applyFont="1" applyFill="1" applyBorder="1"/>
    <xf numFmtId="165" fontId="141" fillId="31" borderId="0" xfId="51042" applyNumberFormat="1" applyFont="1" applyFill="1" applyBorder="1"/>
    <xf numFmtId="165" fontId="141" fillId="0" borderId="0" xfId="51042" applyNumberFormat="1" applyFont="1" applyFill="1" applyBorder="1" applyAlignment="1">
      <alignment wrapText="1"/>
    </xf>
    <xf numFmtId="0" fontId="141" fillId="31" borderId="69" xfId="51041" applyFont="1" applyFill="1" applyBorder="1"/>
    <xf numFmtId="0" fontId="2" fillId="0" borderId="44" xfId="51041" applyBorder="1"/>
    <xf numFmtId="0" fontId="2" fillId="0" borderId="68" xfId="51041" applyBorder="1"/>
    <xf numFmtId="0" fontId="141" fillId="0" borderId="69" xfId="51041" applyFont="1" applyFill="1" applyBorder="1"/>
    <xf numFmtId="0" fontId="2" fillId="0" borderId="44" xfId="51041" applyFill="1" applyBorder="1"/>
    <xf numFmtId="0" fontId="141" fillId="31" borderId="44" xfId="51041" applyFont="1" applyFill="1" applyBorder="1"/>
    <xf numFmtId="0" fontId="141" fillId="0" borderId="29" xfId="51041" applyFont="1" applyBorder="1"/>
    <xf numFmtId="165" fontId="141" fillId="32" borderId="30" xfId="51042" applyNumberFormat="1" applyFont="1" applyFill="1" applyBorder="1"/>
    <xf numFmtId="165" fontId="141" fillId="32" borderId="0" xfId="51042" applyNumberFormat="1" applyFont="1" applyFill="1" applyBorder="1"/>
    <xf numFmtId="165" fontId="141" fillId="32" borderId="29" xfId="51042" applyNumberFormat="1" applyFont="1" applyFill="1" applyBorder="1"/>
    <xf numFmtId="0" fontId="141" fillId="32" borderId="66" xfId="51041" applyFont="1" applyFill="1" applyBorder="1"/>
    <xf numFmtId="0" fontId="141" fillId="32" borderId="61" xfId="51041" applyFont="1" applyFill="1" applyBorder="1"/>
    <xf numFmtId="0" fontId="141" fillId="32" borderId="65" xfId="51041" applyFont="1" applyFill="1" applyBorder="1"/>
    <xf numFmtId="0" fontId="141" fillId="0" borderId="30" xfId="51041" applyFont="1" applyBorder="1"/>
    <xf numFmtId="0" fontId="141" fillId="0" borderId="0" xfId="51041" applyFont="1" applyFill="1" applyBorder="1"/>
    <xf numFmtId="3" fontId="143" fillId="0" borderId="0" xfId="51042" applyNumberFormat="1" applyFont="1" applyBorder="1"/>
    <xf numFmtId="3" fontId="143" fillId="0" borderId="29" xfId="51042" applyNumberFormat="1" applyFont="1" applyBorder="1"/>
    <xf numFmtId="165" fontId="0" fillId="0" borderId="0" xfId="51042" applyNumberFormat="1" applyFont="1" applyBorder="1"/>
    <xf numFmtId="165" fontId="0" fillId="0" borderId="29" xfId="51042" applyNumberFormat="1" applyFont="1" applyBorder="1"/>
    <xf numFmtId="165" fontId="0" fillId="0" borderId="0" xfId="51042" applyNumberFormat="1" applyFont="1" applyFill="1" applyBorder="1"/>
    <xf numFmtId="0" fontId="2" fillId="0" borderId="0" xfId="51041" applyFont="1"/>
    <xf numFmtId="165" fontId="142" fillId="31" borderId="30" xfId="51042" applyNumberFormat="1" applyFont="1" applyFill="1" applyBorder="1"/>
    <xf numFmtId="165" fontId="142" fillId="31" borderId="0" xfId="51042" applyNumberFormat="1" applyFont="1" applyFill="1" applyBorder="1"/>
    <xf numFmtId="165" fontId="142" fillId="31" borderId="29" xfId="51042" applyNumberFormat="1" applyFont="1" applyFill="1" applyBorder="1"/>
    <xf numFmtId="165" fontId="141" fillId="31" borderId="29" xfId="51042" applyNumberFormat="1" applyFont="1" applyFill="1" applyBorder="1"/>
    <xf numFmtId="0" fontId="141" fillId="31" borderId="30" xfId="51041" applyFont="1" applyFill="1" applyBorder="1"/>
    <xf numFmtId="0" fontId="141" fillId="31" borderId="0" xfId="51041" applyFont="1" applyFill="1" applyBorder="1"/>
    <xf numFmtId="0" fontId="141" fillId="31" borderId="29" xfId="51041" applyFont="1" applyFill="1" applyBorder="1"/>
    <xf numFmtId="0" fontId="141" fillId="0" borderId="0" xfId="51041" applyFont="1" applyFill="1" applyBorder="1" applyAlignment="1">
      <alignment horizontal="left"/>
    </xf>
    <xf numFmtId="0" fontId="141" fillId="0" borderId="0" xfId="51041" quotePrefix="1" applyFont="1" applyFill="1" applyBorder="1"/>
    <xf numFmtId="4" fontId="143" fillId="0" borderId="0" xfId="51042" applyNumberFormat="1" applyFont="1" applyBorder="1"/>
    <xf numFmtId="0" fontId="140" fillId="30" borderId="30" xfId="51041" applyFont="1" applyFill="1" applyBorder="1" applyAlignment="1">
      <alignment horizontal="center"/>
    </xf>
    <xf numFmtId="165" fontId="142" fillId="29" borderId="0" xfId="51042" applyNumberFormat="1" applyFont="1" applyFill="1" applyBorder="1"/>
    <xf numFmtId="165" fontId="142" fillId="29" borderId="29" xfId="51042" applyNumberFormat="1" applyFont="1" applyFill="1" applyBorder="1"/>
    <xf numFmtId="165" fontId="141" fillId="29" borderId="0" xfId="51042" applyNumberFormat="1" applyFont="1" applyFill="1" applyBorder="1"/>
    <xf numFmtId="165" fontId="141" fillId="29" borderId="29" xfId="51042" applyNumberFormat="1" applyFont="1" applyFill="1" applyBorder="1"/>
    <xf numFmtId="0" fontId="140" fillId="30" borderId="0" xfId="51041" applyFont="1" applyFill="1" applyBorder="1" applyAlignment="1">
      <alignment horizontal="center"/>
    </xf>
    <xf numFmtId="0" fontId="141" fillId="29" borderId="69" xfId="51041" applyFont="1" applyFill="1" applyBorder="1"/>
    <xf numFmtId="0" fontId="141" fillId="29" borderId="44" xfId="51041" applyFont="1" applyFill="1" applyBorder="1"/>
    <xf numFmtId="0" fontId="141" fillId="29" borderId="68" xfId="51041" applyFont="1" applyFill="1" applyBorder="1"/>
    <xf numFmtId="0" fontId="142" fillId="30" borderId="69" xfId="51041" applyFont="1" applyFill="1" applyBorder="1" applyAlignment="1">
      <alignment horizontal="centerContinuous"/>
    </xf>
    <xf numFmtId="0" fontId="142" fillId="30" borderId="44" xfId="51041" applyFont="1" applyFill="1" applyBorder="1" applyAlignment="1">
      <alignment horizontal="centerContinuous"/>
    </xf>
    <xf numFmtId="0" fontId="140" fillId="30" borderId="44" xfId="51041" applyFont="1" applyFill="1" applyBorder="1" applyAlignment="1">
      <alignment horizontal="centerContinuous"/>
    </xf>
    <xf numFmtId="0" fontId="140" fillId="30" borderId="68" xfId="51041" applyFont="1" applyFill="1" applyBorder="1" applyAlignment="1">
      <alignment horizontal="centerContinuous"/>
    </xf>
    <xf numFmtId="0" fontId="140" fillId="30" borderId="69" xfId="51041" applyFont="1" applyFill="1" applyBorder="1" applyAlignment="1">
      <alignment horizontal="centerContinuous"/>
    </xf>
    <xf numFmtId="0" fontId="140" fillId="30" borderId="44" xfId="51041" applyFont="1" applyFill="1" applyBorder="1" applyAlignment="1">
      <alignment horizontal="centerContinuous" wrapText="1"/>
    </xf>
    <xf numFmtId="0" fontId="142" fillId="0" borderId="0" xfId="51041" applyFont="1" applyFill="1" applyBorder="1"/>
    <xf numFmtId="165" fontId="141" fillId="0" borderId="30" xfId="51041" applyNumberFormat="1" applyFont="1" applyFill="1" applyBorder="1"/>
    <xf numFmtId="165" fontId="141" fillId="0" borderId="0" xfId="51041" applyNumberFormat="1" applyFont="1" applyFill="1" applyBorder="1"/>
    <xf numFmtId="0" fontId="141" fillId="0" borderId="29" xfId="51041" applyFont="1" applyFill="1" applyBorder="1"/>
    <xf numFmtId="165" fontId="142" fillId="0" borderId="0" xfId="51042" applyNumberFormat="1" applyFont="1" applyFill="1" applyBorder="1"/>
    <xf numFmtId="165" fontId="141" fillId="0" borderId="44" xfId="51042" applyNumberFormat="1" applyFont="1" applyFill="1" applyBorder="1"/>
    <xf numFmtId="3" fontId="142" fillId="32" borderId="61" xfId="51042" applyNumberFormat="1" applyFont="1" applyFill="1" applyBorder="1"/>
    <xf numFmtId="3" fontId="142" fillId="32" borderId="65" xfId="51042" applyNumberFormat="1" applyFont="1" applyFill="1" applyBorder="1"/>
    <xf numFmtId="165" fontId="141" fillId="31" borderId="66" xfId="51042" applyNumberFormat="1" applyFont="1" applyFill="1" applyBorder="1"/>
    <xf numFmtId="165" fontId="141" fillId="32" borderId="61" xfId="51042" applyNumberFormat="1" applyFont="1" applyFill="1" applyBorder="1"/>
    <xf numFmtId="165" fontId="141" fillId="32" borderId="65" xfId="51042" applyNumberFormat="1" applyFont="1" applyFill="1" applyBorder="1"/>
    <xf numFmtId="0" fontId="141" fillId="0" borderId="65" xfId="51041" applyFont="1" applyBorder="1"/>
    <xf numFmtId="3" fontId="141" fillId="31" borderId="30" xfId="51042" applyNumberFormat="1" applyFont="1" applyFill="1" applyBorder="1"/>
    <xf numFmtId="0" fontId="141" fillId="0" borderId="0" xfId="51041" applyFont="1" applyBorder="1"/>
    <xf numFmtId="0" fontId="2" fillId="0" borderId="0" xfId="51041" applyFill="1"/>
    <xf numFmtId="3" fontId="143" fillId="0" borderId="0" xfId="51042" applyNumberFormat="1" applyFont="1" applyFill="1" applyBorder="1"/>
    <xf numFmtId="165" fontId="0" fillId="0" borderId="29" xfId="51042" applyNumberFormat="1" applyFont="1" applyFill="1" applyBorder="1"/>
    <xf numFmtId="0" fontId="141" fillId="0" borderId="30" xfId="51041" applyFont="1" applyFill="1" applyBorder="1"/>
    <xf numFmtId="0" fontId="140" fillId="30" borderId="69" xfId="51041" applyFont="1" applyFill="1" applyBorder="1" applyAlignment="1">
      <alignment horizontal="centerContinuous" wrapText="1"/>
    </xf>
    <xf numFmtId="1" fontId="141" fillId="0" borderId="0" xfId="51041" applyNumberFormat="1" applyFont="1"/>
    <xf numFmtId="1" fontId="2" fillId="0" borderId="0" xfId="51041" applyNumberFormat="1"/>
    <xf numFmtId="43" fontId="0" fillId="0" borderId="0" xfId="51042" applyFont="1"/>
    <xf numFmtId="38" fontId="2" fillId="0" borderId="0" xfId="51041" applyNumberFormat="1" applyFill="1"/>
    <xf numFmtId="165" fontId="2" fillId="0" borderId="0" xfId="51041" applyNumberFormat="1"/>
    <xf numFmtId="165" fontId="141" fillId="33" borderId="0" xfId="51042" applyNumberFormat="1" applyFont="1" applyFill="1" applyBorder="1"/>
    <xf numFmtId="1" fontId="2" fillId="0" borderId="44" xfId="51041" applyNumberFormat="1" applyBorder="1"/>
    <xf numFmtId="165" fontId="2" fillId="0" borderId="0" xfId="51042" applyNumberFormat="1" applyFont="1" applyBorder="1"/>
    <xf numFmtId="0" fontId="140" fillId="30" borderId="68" xfId="51041" applyFont="1" applyFill="1" applyBorder="1" applyAlignment="1">
      <alignment horizontal="centerContinuous" wrapText="1"/>
    </xf>
    <xf numFmtId="1" fontId="141" fillId="0" borderId="0" xfId="51041" applyNumberFormat="1" applyFont="1" applyFill="1" applyBorder="1"/>
    <xf numFmtId="0" fontId="123" fillId="5" borderId="8" xfId="0" applyFont="1" applyFill="1" applyBorder="1" applyAlignment="1">
      <alignment horizontal="center"/>
    </xf>
    <xf numFmtId="0" fontId="1" fillId="0" borderId="0" xfId="51043"/>
    <xf numFmtId="0" fontId="121" fillId="0" borderId="62" xfId="51043" applyFont="1" applyFill="1" applyBorder="1" applyAlignment="1">
      <alignment horizontal="center"/>
    </xf>
    <xf numFmtId="0" fontId="121" fillId="0" borderId="62" xfId="51043" applyFont="1" applyBorder="1" applyAlignment="1">
      <alignment horizontal="center"/>
    </xf>
    <xf numFmtId="0" fontId="121" fillId="3" borderId="2" xfId="51043" applyFont="1" applyFill="1" applyBorder="1"/>
    <xf numFmtId="0" fontId="121" fillId="3" borderId="2" xfId="51043" applyFont="1" applyFill="1" applyBorder="1" applyAlignment="1">
      <alignment horizontal="center"/>
    </xf>
    <xf numFmtId="0" fontId="123" fillId="0" borderId="76" xfId="51043" applyFont="1" applyFill="1" applyBorder="1"/>
    <xf numFmtId="164" fontId="121" fillId="0" borderId="4" xfId="51043" applyNumberFormat="1" applyFont="1" applyFill="1" applyBorder="1" applyAlignment="1">
      <alignment horizontal="left" indent="3"/>
    </xf>
    <xf numFmtId="0" fontId="121" fillId="0" borderId="4" xfId="51043" applyFont="1" applyFill="1" applyBorder="1"/>
    <xf numFmtId="0" fontId="123" fillId="0" borderId="8" xfId="51043" applyFont="1" applyFill="1" applyBorder="1"/>
    <xf numFmtId="164" fontId="121" fillId="0" borderId="12" xfId="51043" applyNumberFormat="1" applyFont="1" applyFill="1" applyBorder="1"/>
    <xf numFmtId="164" fontId="121" fillId="0" borderId="4" xfId="51043" applyNumberFormat="1" applyFont="1" applyFill="1" applyBorder="1"/>
    <xf numFmtId="43" fontId="1" fillId="0" borderId="0" xfId="51043" applyNumberFormat="1"/>
    <xf numFmtId="0" fontId="123" fillId="0" borderId="0" xfId="51043" applyFont="1" applyFill="1"/>
    <xf numFmtId="43" fontId="123" fillId="0" borderId="0" xfId="51043" applyNumberFormat="1" applyFont="1" applyFill="1"/>
    <xf numFmtId="0" fontId="126" fillId="0" borderId="0" xfId="51043" applyFont="1" applyAlignment="1">
      <alignment horizontal="center" vertical="center"/>
    </xf>
    <xf numFmtId="0" fontId="126" fillId="0" borderId="0" xfId="51043" applyFont="1" applyAlignment="1">
      <alignment horizontal="center"/>
    </xf>
    <xf numFmtId="0" fontId="126" fillId="0" borderId="0" xfId="51043" applyFont="1"/>
    <xf numFmtId="0" fontId="124" fillId="0" borderId="0" xfId="51043" applyFont="1"/>
    <xf numFmtId="0" fontId="124" fillId="0" borderId="0" xfId="51043" applyFont="1" applyFill="1"/>
    <xf numFmtId="0" fontId="124" fillId="0" borderId="0" xfId="51043" applyFont="1" applyFill="1" applyAlignment="1"/>
    <xf numFmtId="0" fontId="123" fillId="0" borderId="0" xfId="51043" applyFont="1"/>
    <xf numFmtId="42" fontId="123" fillId="0" borderId="0" xfId="4300" applyNumberFormat="1" applyFont="1"/>
    <xf numFmtId="3" fontId="121" fillId="3" borderId="59" xfId="0" applyNumberFormat="1" applyFont="1" applyFill="1" applyBorder="1" applyAlignment="1">
      <alignment horizontal="center" vertical="center" wrapText="1"/>
    </xf>
    <xf numFmtId="0" fontId="121" fillId="3" borderId="4" xfId="0" applyFont="1" applyFill="1" applyBorder="1" applyAlignment="1">
      <alignment vertical="center"/>
    </xf>
    <xf numFmtId="0" fontId="121" fillId="3" borderId="9" xfId="0" applyFont="1" applyFill="1" applyBorder="1" applyAlignment="1">
      <alignment horizontal="center" vertical="center"/>
    </xf>
    <xf numFmtId="0" fontId="76" fillId="0" borderId="79" xfId="4300" applyFont="1" applyBorder="1" applyAlignment="1">
      <alignment horizontal="left" vertical="top" wrapText="1"/>
    </xf>
    <xf numFmtId="0" fontId="76" fillId="0" borderId="80" xfId="4300" applyFont="1" applyBorder="1" applyAlignment="1">
      <alignment horizontal="left" vertical="top" wrapText="1"/>
    </xf>
    <xf numFmtId="0" fontId="126" fillId="0" borderId="0" xfId="0" applyFont="1" applyFill="1" applyAlignment="1">
      <alignment horizontal="center" vertical="center"/>
    </xf>
    <xf numFmtId="0" fontId="121" fillId="0" borderId="0" xfId="0" applyFont="1" applyFill="1" applyAlignment="1">
      <alignment horizontal="center" vertical="center"/>
    </xf>
    <xf numFmtId="0" fontId="121" fillId="0" borderId="0" xfId="0" applyFont="1" applyFill="1" applyBorder="1" applyAlignment="1">
      <alignment horizontal="center" vertical="center"/>
    </xf>
    <xf numFmtId="0" fontId="121" fillId="0" borderId="47" xfId="4300" applyFont="1" applyFill="1" applyBorder="1" applyAlignment="1">
      <alignment horizontal="center"/>
    </xf>
    <xf numFmtId="0" fontId="121" fillId="0" borderId="48" xfId="4300" applyFont="1" applyFill="1" applyBorder="1" applyAlignment="1">
      <alignment horizontal="center"/>
    </xf>
    <xf numFmtId="0" fontId="121" fillId="0" borderId="49" xfId="4300" applyFont="1" applyFill="1" applyBorder="1" applyAlignment="1">
      <alignment horizontal="center" vertical="center"/>
    </xf>
    <xf numFmtId="0" fontId="121" fillId="0" borderId="50" xfId="4300" applyFont="1" applyFill="1" applyBorder="1" applyAlignment="1">
      <alignment horizontal="center" vertical="center"/>
    </xf>
    <xf numFmtId="0" fontId="126" fillId="0" borderId="0" xfId="4300" applyFont="1" applyFill="1" applyAlignment="1">
      <alignment horizontal="center" vertical="center"/>
    </xf>
    <xf numFmtId="0" fontId="121" fillId="0" borderId="0" xfId="4300" applyFont="1" applyFill="1" applyAlignment="1">
      <alignment horizontal="center" vertical="center"/>
    </xf>
    <xf numFmtId="0" fontId="121" fillId="0" borderId="0" xfId="4300" applyFont="1" applyFill="1" applyBorder="1" applyAlignment="1">
      <alignment horizontal="center" vertical="center"/>
    </xf>
    <xf numFmtId="0" fontId="123" fillId="0" borderId="0" xfId="51043" applyFont="1" applyAlignment="1">
      <alignment vertical="top" wrapText="1"/>
    </xf>
    <xf numFmtId="0" fontId="1" fillId="0" borderId="0" xfId="51043" applyAlignment="1">
      <alignment vertical="top" wrapText="1"/>
    </xf>
    <xf numFmtId="0" fontId="121" fillId="0" borderId="0" xfId="51043" applyFont="1" applyFill="1" applyAlignment="1">
      <alignment horizontal="center"/>
    </xf>
    <xf numFmtId="0" fontId="121" fillId="0" borderId="0" xfId="51043" applyFont="1" applyFill="1" applyBorder="1" applyAlignment="1">
      <alignment horizontal="center"/>
    </xf>
    <xf numFmtId="0" fontId="121" fillId="0" borderId="4" xfId="51043" applyFont="1" applyBorder="1" applyAlignment="1">
      <alignment horizontal="center"/>
    </xf>
    <xf numFmtId="0" fontId="121" fillId="0" borderId="9" xfId="51043" applyFont="1" applyBorder="1" applyAlignment="1">
      <alignment horizontal="center"/>
    </xf>
    <xf numFmtId="0" fontId="123" fillId="5" borderId="8" xfId="0" applyFont="1" applyFill="1" applyBorder="1" applyAlignment="1">
      <alignment horizontal="center"/>
    </xf>
    <xf numFmtId="0" fontId="123" fillId="5" borderId="10" xfId="0" applyFont="1" applyFill="1" applyBorder="1" applyAlignment="1">
      <alignment horizontal="center"/>
    </xf>
    <xf numFmtId="0" fontId="121" fillId="5" borderId="4" xfId="0" applyFont="1" applyFill="1" applyBorder="1" applyAlignment="1">
      <alignment horizontal="center"/>
    </xf>
    <xf numFmtId="0" fontId="121" fillId="5" borderId="12" xfId="0" applyFont="1" applyFill="1" applyBorder="1" applyAlignment="1">
      <alignment horizontal="center"/>
    </xf>
    <xf numFmtId="0" fontId="121" fillId="0" borderId="4" xfId="10" applyFont="1" applyFill="1" applyBorder="1" applyAlignment="1">
      <alignment horizontal="right" vertical="center"/>
    </xf>
    <xf numFmtId="0" fontId="121" fillId="0" borderId="9" xfId="10" applyFont="1" applyFill="1" applyBorder="1" applyAlignment="1">
      <alignment horizontal="right" vertical="center"/>
    </xf>
    <xf numFmtId="0" fontId="126" fillId="0" borderId="4" xfId="10" applyFont="1" applyFill="1" applyBorder="1" applyAlignment="1">
      <alignment horizontal="right" vertical="center"/>
    </xf>
    <xf numFmtId="0" fontId="126" fillId="0" borderId="9" xfId="10" applyFont="1" applyFill="1" applyBorder="1" applyAlignment="1">
      <alignment horizontal="right" vertical="center"/>
    </xf>
    <xf numFmtId="0" fontId="126" fillId="0" borderId="0" xfId="50939" applyFont="1" applyAlignment="1">
      <alignment horizontal="center"/>
    </xf>
    <xf numFmtId="0" fontId="137" fillId="0" borderId="0" xfId="4300" applyFont="1" applyAlignment="1">
      <alignment horizontal="center"/>
    </xf>
    <xf numFmtId="0" fontId="121" fillId="0" borderId="0" xfId="50939" applyFont="1" applyAlignment="1">
      <alignment horizontal="center"/>
    </xf>
    <xf numFmtId="0" fontId="122" fillId="0" borderId="0" xfId="4300" applyFont="1" applyAlignment="1">
      <alignment horizontal="center"/>
    </xf>
    <xf numFmtId="170" fontId="121" fillId="0" borderId="0" xfId="50939" quotePrefix="1" applyNumberFormat="1" applyFont="1" applyAlignment="1">
      <alignment horizontal="center"/>
    </xf>
    <xf numFmtId="170" fontId="122" fillId="0" borderId="0" xfId="4300" applyNumberFormat="1" applyFont="1" applyAlignment="1">
      <alignment horizontal="center"/>
    </xf>
    <xf numFmtId="0" fontId="126" fillId="0" borderId="0" xfId="3" applyFont="1" applyFill="1" applyBorder="1" applyAlignment="1">
      <alignment horizontal="left"/>
    </xf>
    <xf numFmtId="0" fontId="124" fillId="0" borderId="0" xfId="0" applyFont="1" applyBorder="1"/>
    <xf numFmtId="0" fontId="72" fillId="0" borderId="0" xfId="0" applyFont="1" applyFill="1" applyBorder="1" applyAlignment="1">
      <alignment horizontal="center"/>
    </xf>
    <xf numFmtId="0" fontId="108" fillId="0" borderId="0" xfId="3" applyFont="1" applyFill="1" applyAlignment="1">
      <alignment horizontal="center"/>
    </xf>
    <xf numFmtId="0" fontId="72" fillId="0" borderId="0" xfId="3" applyFont="1" applyFill="1" applyAlignment="1">
      <alignment horizontal="center"/>
    </xf>
    <xf numFmtId="0" fontId="121" fillId="0" borderId="0" xfId="0" applyFont="1" applyAlignment="1">
      <alignment horizontal="center"/>
    </xf>
    <xf numFmtId="0" fontId="136" fillId="0" borderId="0" xfId="0" applyFont="1" applyAlignment="1">
      <alignment horizontal="center"/>
    </xf>
    <xf numFmtId="49" fontId="121" fillId="0" borderId="0" xfId="0" applyNumberFormat="1" applyFont="1" applyAlignment="1">
      <alignment horizontal="center"/>
    </xf>
    <xf numFmtId="0" fontId="127" fillId="0" borderId="0" xfId="0" applyFont="1" applyBorder="1" applyAlignment="1">
      <alignment shrinkToFit="1"/>
    </xf>
    <xf numFmtId="0" fontId="121" fillId="0" borderId="0" xfId="4300" applyFont="1" applyAlignment="1">
      <alignment horizontal="center"/>
    </xf>
    <xf numFmtId="49" fontId="121" fillId="0" borderId="0" xfId="4300" applyNumberFormat="1" applyFont="1" applyAlignment="1">
      <alignment horizontal="center"/>
    </xf>
  </cellXfs>
  <cellStyles count="5104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tabSelected="1" workbookViewId="0"/>
  </sheetViews>
  <sheetFormatPr defaultColWidth="9.140625" defaultRowHeight="12.75"/>
  <cols>
    <col min="1" max="1" width="103.42578125" style="344" customWidth="1"/>
    <col min="2" max="2" width="117.28515625" style="344" customWidth="1"/>
    <col min="3" max="3" width="9.140625" style="344" customWidth="1"/>
    <col min="4" max="16384" width="9.140625" style="344"/>
  </cols>
  <sheetData>
    <row r="1" spans="1:13" ht="16.5" thickTop="1">
      <c r="A1" s="463" t="s">
        <v>427</v>
      </c>
      <c r="B1" s="464"/>
      <c r="C1" s="102"/>
      <c r="D1" s="102"/>
      <c r="E1" s="102"/>
      <c r="F1" s="102"/>
      <c r="G1" s="102"/>
      <c r="H1" s="102"/>
      <c r="I1" s="102"/>
      <c r="J1" s="102"/>
      <c r="K1" s="102"/>
      <c r="L1" s="102"/>
      <c r="M1" s="102"/>
    </row>
    <row r="2" spans="1:13" ht="82.5" customHeight="1">
      <c r="A2" s="652" t="s">
        <v>547</v>
      </c>
      <c r="B2" s="653"/>
      <c r="C2" s="102"/>
      <c r="D2" s="102"/>
      <c r="E2" s="102"/>
      <c r="F2" s="102"/>
      <c r="G2" s="102"/>
      <c r="H2" s="102"/>
      <c r="I2" s="102"/>
      <c r="J2" s="102"/>
      <c r="K2" s="102"/>
      <c r="L2" s="102"/>
      <c r="M2" s="102"/>
    </row>
    <row r="3" spans="1:13" ht="15.75">
      <c r="A3" s="465" t="s">
        <v>576</v>
      </c>
      <c r="B3" s="466"/>
      <c r="C3" s="102"/>
      <c r="D3" s="102"/>
      <c r="E3" s="102"/>
      <c r="F3" s="102"/>
      <c r="G3" s="102"/>
      <c r="H3" s="102"/>
      <c r="I3" s="102"/>
      <c r="J3" s="102"/>
      <c r="K3" s="102"/>
      <c r="L3" s="102"/>
      <c r="M3" s="102"/>
    </row>
    <row r="4" spans="1:13" ht="15.75">
      <c r="A4" s="467"/>
      <c r="B4" s="466"/>
      <c r="C4" s="102"/>
      <c r="D4" s="102"/>
      <c r="E4" s="102"/>
      <c r="F4" s="102"/>
      <c r="G4" s="102"/>
      <c r="H4" s="102"/>
      <c r="I4" s="102"/>
      <c r="J4" s="102"/>
      <c r="K4" s="102"/>
      <c r="L4" s="102"/>
      <c r="M4" s="102"/>
    </row>
    <row r="5" spans="1:13" ht="15.75">
      <c r="A5" s="514" t="s">
        <v>517</v>
      </c>
      <c r="B5" s="518" t="s">
        <v>333</v>
      </c>
    </row>
    <row r="6" spans="1:13" ht="45">
      <c r="A6" s="515" t="s">
        <v>518</v>
      </c>
      <c r="B6" s="468" t="s">
        <v>553</v>
      </c>
    </row>
    <row r="7" spans="1:13" ht="15">
      <c r="A7" s="516" t="s">
        <v>519</v>
      </c>
      <c r="B7" s="466" t="s">
        <v>520</v>
      </c>
    </row>
    <row r="8" spans="1:13" ht="15">
      <c r="A8" s="516" t="s">
        <v>521</v>
      </c>
      <c r="B8" s="466" t="s">
        <v>208</v>
      </c>
    </row>
    <row r="9" spans="1:13" ht="15">
      <c r="A9" s="516" t="s">
        <v>522</v>
      </c>
      <c r="B9" s="466" t="s">
        <v>520</v>
      </c>
    </row>
    <row r="10" spans="1:13" ht="15">
      <c r="A10" s="516" t="s">
        <v>523</v>
      </c>
      <c r="B10" s="466" t="s">
        <v>524</v>
      </c>
    </row>
    <row r="11" spans="1:13" ht="15">
      <c r="A11" s="516" t="s">
        <v>525</v>
      </c>
      <c r="B11" s="466" t="s">
        <v>526</v>
      </c>
    </row>
    <row r="12" spans="1:13" ht="15">
      <c r="A12" s="516" t="s">
        <v>527</v>
      </c>
      <c r="B12" s="466" t="s">
        <v>528</v>
      </c>
    </row>
    <row r="13" spans="1:13" ht="15">
      <c r="A13" s="516" t="s">
        <v>529</v>
      </c>
      <c r="B13" s="466" t="s">
        <v>530</v>
      </c>
    </row>
    <row r="14" spans="1:13" ht="15">
      <c r="A14" s="516" t="s">
        <v>531</v>
      </c>
      <c r="B14" s="466" t="s">
        <v>532</v>
      </c>
    </row>
    <row r="15" spans="1:13" ht="15">
      <c r="A15" s="516" t="s">
        <v>533</v>
      </c>
      <c r="B15" s="466" t="s">
        <v>534</v>
      </c>
    </row>
    <row r="16" spans="1:13" ht="15">
      <c r="A16" s="516" t="s">
        <v>535</v>
      </c>
      <c r="B16" s="466" t="s">
        <v>536</v>
      </c>
    </row>
    <row r="17" spans="1:2" ht="15">
      <c r="A17" s="516" t="s">
        <v>537</v>
      </c>
      <c r="B17" s="466" t="s">
        <v>225</v>
      </c>
    </row>
    <row r="18" spans="1:2" ht="15">
      <c r="A18" s="516" t="s">
        <v>538</v>
      </c>
      <c r="B18" s="466" t="s">
        <v>539</v>
      </c>
    </row>
    <row r="19" spans="1:2" ht="15">
      <c r="A19" s="516" t="s">
        <v>540</v>
      </c>
      <c r="B19" s="466" t="s">
        <v>541</v>
      </c>
    </row>
    <row r="20" spans="1:2" ht="15">
      <c r="A20" s="516" t="s">
        <v>542</v>
      </c>
      <c r="B20" s="466" t="s">
        <v>543</v>
      </c>
    </row>
    <row r="21" spans="1:2" ht="15">
      <c r="A21" s="517" t="s">
        <v>549</v>
      </c>
      <c r="B21" s="466" t="s">
        <v>551</v>
      </c>
    </row>
    <row r="22" spans="1:2" ht="15">
      <c r="A22" s="517" t="s">
        <v>550</v>
      </c>
      <c r="B22" s="466" t="s">
        <v>544</v>
      </c>
    </row>
    <row r="23" spans="1:2" ht="15">
      <c r="A23" s="517" t="s">
        <v>548</v>
      </c>
      <c r="B23" s="466" t="s">
        <v>552</v>
      </c>
    </row>
    <row r="24" spans="1:2" ht="15.75" thickBot="1">
      <c r="A24" s="469" t="s">
        <v>573</v>
      </c>
      <c r="B24" s="470"/>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P29" sqref="P29"/>
    </sheetView>
  </sheetViews>
  <sheetFormatPr defaultRowHeight="12.75"/>
  <cols>
    <col min="1" max="1" width="58.28515625" style="336" bestFit="1" customWidth="1"/>
    <col min="2" max="2" width="17" style="336" bestFit="1" customWidth="1"/>
    <col min="3" max="8" width="11.85546875" style="326" hidden="1" customWidth="1"/>
    <col min="9" max="9" width="13.42578125" style="326" hidden="1" customWidth="1"/>
    <col min="10" max="10" width="15.140625" style="326" customWidth="1"/>
    <col min="11" max="14" width="11.85546875" style="326" hidden="1" customWidth="1"/>
    <col min="15" max="15" width="16.140625" style="326" bestFit="1" customWidth="1"/>
    <col min="16" max="16" width="22.28515625" style="336" customWidth="1"/>
    <col min="17" max="17" width="22.28515625" style="337" customWidth="1"/>
    <col min="18" max="18" width="10.42578125" style="336" customWidth="1"/>
    <col min="19" max="250" width="8.85546875" style="336"/>
    <col min="251" max="251" width="57.28515625" style="336" bestFit="1" customWidth="1"/>
    <col min="252" max="252" width="10.7109375" style="336" bestFit="1" customWidth="1"/>
    <col min="253" max="263" width="0" style="336" hidden="1" customWidth="1"/>
    <col min="264" max="264" width="14.85546875" style="336" bestFit="1" customWidth="1"/>
    <col min="265" max="273" width="0" style="336" hidden="1" customWidth="1"/>
    <col min="274" max="274" width="10.42578125" style="336" customWidth="1"/>
    <col min="275" max="506" width="8.85546875" style="336"/>
    <col min="507" max="507" width="57.28515625" style="336" bestFit="1" customWidth="1"/>
    <col min="508" max="508" width="10.7109375" style="336" bestFit="1" customWidth="1"/>
    <col min="509" max="519" width="0" style="336" hidden="1" customWidth="1"/>
    <col min="520" max="520" width="14.85546875" style="336" bestFit="1" customWidth="1"/>
    <col min="521" max="529" width="0" style="336" hidden="1" customWidth="1"/>
    <col min="530" max="530" width="10.42578125" style="336" customWidth="1"/>
    <col min="531" max="762" width="8.85546875" style="336"/>
    <col min="763" max="763" width="57.28515625" style="336" bestFit="1" customWidth="1"/>
    <col min="764" max="764" width="10.7109375" style="336" bestFit="1" customWidth="1"/>
    <col min="765" max="775" width="0" style="336" hidden="1" customWidth="1"/>
    <col min="776" max="776" width="14.85546875" style="336" bestFit="1" customWidth="1"/>
    <col min="777" max="785" width="0" style="336" hidden="1" customWidth="1"/>
    <col min="786" max="786" width="10.42578125" style="336" customWidth="1"/>
    <col min="787" max="1018" width="8.85546875" style="336"/>
    <col min="1019" max="1019" width="57.28515625" style="336" bestFit="1" customWidth="1"/>
    <col min="1020" max="1020" width="10.7109375" style="336" bestFit="1" customWidth="1"/>
    <col min="1021" max="1031" width="0" style="336" hidden="1" customWidth="1"/>
    <col min="1032" max="1032" width="14.85546875" style="336" bestFit="1" customWidth="1"/>
    <col min="1033" max="1041" width="0" style="336" hidden="1" customWidth="1"/>
    <col min="1042" max="1042" width="10.42578125" style="336" customWidth="1"/>
    <col min="1043" max="1274" width="8.85546875" style="336"/>
    <col min="1275" max="1275" width="57.28515625" style="336" bestFit="1" customWidth="1"/>
    <col min="1276" max="1276" width="10.7109375" style="336" bestFit="1" customWidth="1"/>
    <col min="1277" max="1287" width="0" style="336" hidden="1" customWidth="1"/>
    <col min="1288" max="1288" width="14.85546875" style="336" bestFit="1" customWidth="1"/>
    <col min="1289" max="1297" width="0" style="336" hidden="1" customWidth="1"/>
    <col min="1298" max="1298" width="10.42578125" style="336" customWidth="1"/>
    <col min="1299" max="1530" width="8.85546875" style="336"/>
    <col min="1531" max="1531" width="57.28515625" style="336" bestFit="1" customWidth="1"/>
    <col min="1532" max="1532" width="10.7109375" style="336" bestFit="1" customWidth="1"/>
    <col min="1533" max="1543" width="0" style="336" hidden="1" customWidth="1"/>
    <col min="1544" max="1544" width="14.85546875" style="336" bestFit="1" customWidth="1"/>
    <col min="1545" max="1553" width="0" style="336" hidden="1" customWidth="1"/>
    <col min="1554" max="1554" width="10.42578125" style="336" customWidth="1"/>
    <col min="1555" max="1786" width="8.85546875" style="336"/>
    <col min="1787" max="1787" width="57.28515625" style="336" bestFit="1" customWidth="1"/>
    <col min="1788" max="1788" width="10.7109375" style="336" bestFit="1" customWidth="1"/>
    <col min="1789" max="1799" width="0" style="336" hidden="1" customWidth="1"/>
    <col min="1800" max="1800" width="14.85546875" style="336" bestFit="1" customWidth="1"/>
    <col min="1801" max="1809" width="0" style="336" hidden="1" customWidth="1"/>
    <col min="1810" max="1810" width="10.42578125" style="336" customWidth="1"/>
    <col min="1811" max="2042" width="8.85546875" style="336"/>
    <col min="2043" max="2043" width="57.28515625" style="336" bestFit="1" customWidth="1"/>
    <col min="2044" max="2044" width="10.7109375" style="336" bestFit="1" customWidth="1"/>
    <col min="2045" max="2055" width="0" style="336" hidden="1" customWidth="1"/>
    <col min="2056" max="2056" width="14.85546875" style="336" bestFit="1" customWidth="1"/>
    <col min="2057" max="2065" width="0" style="336" hidden="1" customWidth="1"/>
    <col min="2066" max="2066" width="10.42578125" style="336" customWidth="1"/>
    <col min="2067" max="2298" width="8.85546875" style="336"/>
    <col min="2299" max="2299" width="57.28515625" style="336" bestFit="1" customWidth="1"/>
    <col min="2300" max="2300" width="10.7109375" style="336" bestFit="1" customWidth="1"/>
    <col min="2301" max="2311" width="0" style="336" hidden="1" customWidth="1"/>
    <col min="2312" max="2312" width="14.85546875" style="336" bestFit="1" customWidth="1"/>
    <col min="2313" max="2321" width="0" style="336" hidden="1" customWidth="1"/>
    <col min="2322" max="2322" width="10.42578125" style="336" customWidth="1"/>
    <col min="2323" max="2554" width="8.85546875" style="336"/>
    <col min="2555" max="2555" width="57.28515625" style="336" bestFit="1" customWidth="1"/>
    <col min="2556" max="2556" width="10.7109375" style="336" bestFit="1" customWidth="1"/>
    <col min="2557" max="2567" width="0" style="336" hidden="1" customWidth="1"/>
    <col min="2568" max="2568" width="14.85546875" style="336" bestFit="1" customWidth="1"/>
    <col min="2569" max="2577" width="0" style="336" hidden="1" customWidth="1"/>
    <col min="2578" max="2578" width="10.42578125" style="336" customWidth="1"/>
    <col min="2579" max="2810" width="8.85546875" style="336"/>
    <col min="2811" max="2811" width="57.28515625" style="336" bestFit="1" customWidth="1"/>
    <col min="2812" max="2812" width="10.7109375" style="336" bestFit="1" customWidth="1"/>
    <col min="2813" max="2823" width="0" style="336" hidden="1" customWidth="1"/>
    <col min="2824" max="2824" width="14.85546875" style="336" bestFit="1" customWidth="1"/>
    <col min="2825" max="2833" width="0" style="336" hidden="1" customWidth="1"/>
    <col min="2834" max="2834" width="10.42578125" style="336" customWidth="1"/>
    <col min="2835" max="3066" width="8.85546875" style="336"/>
    <col min="3067" max="3067" width="57.28515625" style="336" bestFit="1" customWidth="1"/>
    <col min="3068" max="3068" width="10.7109375" style="336" bestFit="1" customWidth="1"/>
    <col min="3069" max="3079" width="0" style="336" hidden="1" customWidth="1"/>
    <col min="3080" max="3080" width="14.85546875" style="336" bestFit="1" customWidth="1"/>
    <col min="3081" max="3089" width="0" style="336" hidden="1" customWidth="1"/>
    <col min="3090" max="3090" width="10.42578125" style="336" customWidth="1"/>
    <col min="3091" max="3322" width="8.85546875" style="336"/>
    <col min="3323" max="3323" width="57.28515625" style="336" bestFit="1" customWidth="1"/>
    <col min="3324" max="3324" width="10.7109375" style="336" bestFit="1" customWidth="1"/>
    <col min="3325" max="3335" width="0" style="336" hidden="1" customWidth="1"/>
    <col min="3336" max="3336" width="14.85546875" style="336" bestFit="1" customWidth="1"/>
    <col min="3337" max="3345" width="0" style="336" hidden="1" customWidth="1"/>
    <col min="3346" max="3346" width="10.42578125" style="336" customWidth="1"/>
    <col min="3347" max="3578" width="8.85546875" style="336"/>
    <col min="3579" max="3579" width="57.28515625" style="336" bestFit="1" customWidth="1"/>
    <col min="3580" max="3580" width="10.7109375" style="336" bestFit="1" customWidth="1"/>
    <col min="3581" max="3591" width="0" style="336" hidden="1" customWidth="1"/>
    <col min="3592" max="3592" width="14.85546875" style="336" bestFit="1" customWidth="1"/>
    <col min="3593" max="3601" width="0" style="336" hidden="1" customWidth="1"/>
    <col min="3602" max="3602" width="10.42578125" style="336" customWidth="1"/>
    <col min="3603" max="3834" width="8.85546875" style="336"/>
    <col min="3835" max="3835" width="57.28515625" style="336" bestFit="1" customWidth="1"/>
    <col min="3836" max="3836" width="10.7109375" style="336" bestFit="1" customWidth="1"/>
    <col min="3837" max="3847" width="0" style="336" hidden="1" customWidth="1"/>
    <col min="3848" max="3848" width="14.85546875" style="336" bestFit="1" customWidth="1"/>
    <col min="3849" max="3857" width="0" style="336" hidden="1" customWidth="1"/>
    <col min="3858" max="3858" width="10.42578125" style="336" customWidth="1"/>
    <col min="3859" max="4090" width="8.85546875" style="336"/>
    <col min="4091" max="4091" width="57.28515625" style="336" bestFit="1" customWidth="1"/>
    <col min="4092" max="4092" width="10.7109375" style="336" bestFit="1" customWidth="1"/>
    <col min="4093" max="4103" width="0" style="336" hidden="1" customWidth="1"/>
    <col min="4104" max="4104" width="14.85546875" style="336" bestFit="1" customWidth="1"/>
    <col min="4105" max="4113" width="0" style="336" hidden="1" customWidth="1"/>
    <col min="4114" max="4114" width="10.42578125" style="336" customWidth="1"/>
    <col min="4115" max="4346" width="8.85546875" style="336"/>
    <col min="4347" max="4347" width="57.28515625" style="336" bestFit="1" customWidth="1"/>
    <col min="4348" max="4348" width="10.7109375" style="336" bestFit="1" customWidth="1"/>
    <col min="4349" max="4359" width="0" style="336" hidden="1" customWidth="1"/>
    <col min="4360" max="4360" width="14.85546875" style="336" bestFit="1" customWidth="1"/>
    <col min="4361" max="4369" width="0" style="336" hidden="1" customWidth="1"/>
    <col min="4370" max="4370" width="10.42578125" style="336" customWidth="1"/>
    <col min="4371" max="4602" width="8.85546875" style="336"/>
    <col min="4603" max="4603" width="57.28515625" style="336" bestFit="1" customWidth="1"/>
    <col min="4604" max="4604" width="10.7109375" style="336" bestFit="1" customWidth="1"/>
    <col min="4605" max="4615" width="0" style="336" hidden="1" customWidth="1"/>
    <col min="4616" max="4616" width="14.85546875" style="336" bestFit="1" customWidth="1"/>
    <col min="4617" max="4625" width="0" style="336" hidden="1" customWidth="1"/>
    <col min="4626" max="4626" width="10.42578125" style="336" customWidth="1"/>
    <col min="4627" max="4858" width="8.85546875" style="336"/>
    <col min="4859" max="4859" width="57.28515625" style="336" bestFit="1" customWidth="1"/>
    <col min="4860" max="4860" width="10.7109375" style="336" bestFit="1" customWidth="1"/>
    <col min="4861" max="4871" width="0" style="336" hidden="1" customWidth="1"/>
    <col min="4872" max="4872" width="14.85546875" style="336" bestFit="1" customWidth="1"/>
    <col min="4873" max="4881" width="0" style="336" hidden="1" customWidth="1"/>
    <col min="4882" max="4882" width="10.42578125" style="336" customWidth="1"/>
    <col min="4883" max="5114" width="8.85546875" style="336"/>
    <col min="5115" max="5115" width="57.28515625" style="336" bestFit="1" customWidth="1"/>
    <col min="5116" max="5116" width="10.7109375" style="336" bestFit="1" customWidth="1"/>
    <col min="5117" max="5127" width="0" style="336" hidden="1" customWidth="1"/>
    <col min="5128" max="5128" width="14.85546875" style="336" bestFit="1" customWidth="1"/>
    <col min="5129" max="5137" width="0" style="336" hidden="1" customWidth="1"/>
    <col min="5138" max="5138" width="10.42578125" style="336" customWidth="1"/>
    <col min="5139" max="5370" width="8.85546875" style="336"/>
    <col min="5371" max="5371" width="57.28515625" style="336" bestFit="1" customWidth="1"/>
    <col min="5372" max="5372" width="10.7109375" style="336" bestFit="1" customWidth="1"/>
    <col min="5373" max="5383" width="0" style="336" hidden="1" customWidth="1"/>
    <col min="5384" max="5384" width="14.85546875" style="336" bestFit="1" customWidth="1"/>
    <col min="5385" max="5393" width="0" style="336" hidden="1" customWidth="1"/>
    <col min="5394" max="5394" width="10.42578125" style="336" customWidth="1"/>
    <col min="5395" max="5626" width="8.85546875" style="336"/>
    <col min="5627" max="5627" width="57.28515625" style="336" bestFit="1" customWidth="1"/>
    <col min="5628" max="5628" width="10.7109375" style="336" bestFit="1" customWidth="1"/>
    <col min="5629" max="5639" width="0" style="336" hidden="1" customWidth="1"/>
    <col min="5640" max="5640" width="14.85546875" style="336" bestFit="1" customWidth="1"/>
    <col min="5641" max="5649" width="0" style="336" hidden="1" customWidth="1"/>
    <col min="5650" max="5650" width="10.42578125" style="336" customWidth="1"/>
    <col min="5651" max="5882" width="8.85546875" style="336"/>
    <col min="5883" max="5883" width="57.28515625" style="336" bestFit="1" customWidth="1"/>
    <col min="5884" max="5884" width="10.7109375" style="336" bestFit="1" customWidth="1"/>
    <col min="5885" max="5895" width="0" style="336" hidden="1" customWidth="1"/>
    <col min="5896" max="5896" width="14.85546875" style="336" bestFit="1" customWidth="1"/>
    <col min="5897" max="5905" width="0" style="336" hidden="1" customWidth="1"/>
    <col min="5906" max="5906" width="10.42578125" style="336" customWidth="1"/>
    <col min="5907" max="6138" width="8.85546875" style="336"/>
    <col min="6139" max="6139" width="57.28515625" style="336" bestFit="1" customWidth="1"/>
    <col min="6140" max="6140" width="10.7109375" style="336" bestFit="1" customWidth="1"/>
    <col min="6141" max="6151" width="0" style="336" hidden="1" customWidth="1"/>
    <col min="6152" max="6152" width="14.85546875" style="336" bestFit="1" customWidth="1"/>
    <col min="6153" max="6161" width="0" style="336" hidden="1" customWidth="1"/>
    <col min="6162" max="6162" width="10.42578125" style="336" customWidth="1"/>
    <col min="6163" max="6394" width="8.85546875" style="336"/>
    <col min="6395" max="6395" width="57.28515625" style="336" bestFit="1" customWidth="1"/>
    <col min="6396" max="6396" width="10.7109375" style="336" bestFit="1" customWidth="1"/>
    <col min="6397" max="6407" width="0" style="336" hidden="1" customWidth="1"/>
    <col min="6408" max="6408" width="14.85546875" style="336" bestFit="1" customWidth="1"/>
    <col min="6409" max="6417" width="0" style="336" hidden="1" customWidth="1"/>
    <col min="6418" max="6418" width="10.42578125" style="336" customWidth="1"/>
    <col min="6419" max="6650" width="8.85546875" style="336"/>
    <col min="6651" max="6651" width="57.28515625" style="336" bestFit="1" customWidth="1"/>
    <col min="6652" max="6652" width="10.7109375" style="336" bestFit="1" customWidth="1"/>
    <col min="6653" max="6663" width="0" style="336" hidden="1" customWidth="1"/>
    <col min="6664" max="6664" width="14.85546875" style="336" bestFit="1" customWidth="1"/>
    <col min="6665" max="6673" width="0" style="336" hidden="1" customWidth="1"/>
    <col min="6674" max="6674" width="10.42578125" style="336" customWidth="1"/>
    <col min="6675" max="6906" width="8.85546875" style="336"/>
    <col min="6907" max="6907" width="57.28515625" style="336" bestFit="1" customWidth="1"/>
    <col min="6908" max="6908" width="10.7109375" style="336" bestFit="1" customWidth="1"/>
    <col min="6909" max="6919" width="0" style="336" hidden="1" customWidth="1"/>
    <col min="6920" max="6920" width="14.85546875" style="336" bestFit="1" customWidth="1"/>
    <col min="6921" max="6929" width="0" style="336" hidden="1" customWidth="1"/>
    <col min="6930" max="6930" width="10.42578125" style="336" customWidth="1"/>
    <col min="6931" max="7162" width="8.85546875" style="336"/>
    <col min="7163" max="7163" width="57.28515625" style="336" bestFit="1" customWidth="1"/>
    <col min="7164" max="7164" width="10.7109375" style="336" bestFit="1" customWidth="1"/>
    <col min="7165" max="7175" width="0" style="336" hidden="1" customWidth="1"/>
    <col min="7176" max="7176" width="14.85546875" style="336" bestFit="1" customWidth="1"/>
    <col min="7177" max="7185" width="0" style="336" hidden="1" customWidth="1"/>
    <col min="7186" max="7186" width="10.42578125" style="336" customWidth="1"/>
    <col min="7187" max="7418" width="8.85546875" style="336"/>
    <col min="7419" max="7419" width="57.28515625" style="336" bestFit="1" customWidth="1"/>
    <col min="7420" max="7420" width="10.7109375" style="336" bestFit="1" customWidth="1"/>
    <col min="7421" max="7431" width="0" style="336" hidden="1" customWidth="1"/>
    <col min="7432" max="7432" width="14.85546875" style="336" bestFit="1" customWidth="1"/>
    <col min="7433" max="7441" width="0" style="336" hidden="1" customWidth="1"/>
    <col min="7442" max="7442" width="10.42578125" style="336" customWidth="1"/>
    <col min="7443" max="7674" width="8.85546875" style="336"/>
    <col min="7675" max="7675" width="57.28515625" style="336" bestFit="1" customWidth="1"/>
    <col min="7676" max="7676" width="10.7109375" style="336" bestFit="1" customWidth="1"/>
    <col min="7677" max="7687" width="0" style="336" hidden="1" customWidth="1"/>
    <col min="7688" max="7688" width="14.85546875" style="336" bestFit="1" customWidth="1"/>
    <col min="7689" max="7697" width="0" style="336" hidden="1" customWidth="1"/>
    <col min="7698" max="7698" width="10.42578125" style="336" customWidth="1"/>
    <col min="7699" max="7930" width="8.85546875" style="336"/>
    <col min="7931" max="7931" width="57.28515625" style="336" bestFit="1" customWidth="1"/>
    <col min="7932" max="7932" width="10.7109375" style="336" bestFit="1" customWidth="1"/>
    <col min="7933" max="7943" width="0" style="336" hidden="1" customWidth="1"/>
    <col min="7944" max="7944" width="14.85546875" style="336" bestFit="1" customWidth="1"/>
    <col min="7945" max="7953" width="0" style="336" hidden="1" customWidth="1"/>
    <col min="7954" max="7954" width="10.42578125" style="336" customWidth="1"/>
    <col min="7955" max="8186" width="8.85546875" style="336"/>
    <col min="8187" max="8187" width="57.28515625" style="336" bestFit="1" customWidth="1"/>
    <col min="8188" max="8188" width="10.7109375" style="336" bestFit="1" customWidth="1"/>
    <col min="8189" max="8199" width="0" style="336" hidden="1" customWidth="1"/>
    <col min="8200" max="8200" width="14.85546875" style="336" bestFit="1" customWidth="1"/>
    <col min="8201" max="8209" width="0" style="336" hidden="1" customWidth="1"/>
    <col min="8210" max="8210" width="10.42578125" style="336" customWidth="1"/>
    <col min="8211" max="8442" width="8.85546875" style="336"/>
    <col min="8443" max="8443" width="57.28515625" style="336" bestFit="1" customWidth="1"/>
    <col min="8444" max="8444" width="10.7109375" style="336" bestFit="1" customWidth="1"/>
    <col min="8445" max="8455" width="0" style="336" hidden="1" customWidth="1"/>
    <col min="8456" max="8456" width="14.85546875" style="336" bestFit="1" customWidth="1"/>
    <col min="8457" max="8465" width="0" style="336" hidden="1" customWidth="1"/>
    <col min="8466" max="8466" width="10.42578125" style="336" customWidth="1"/>
    <col min="8467" max="8698" width="8.85546875" style="336"/>
    <col min="8699" max="8699" width="57.28515625" style="336" bestFit="1" customWidth="1"/>
    <col min="8700" max="8700" width="10.7109375" style="336" bestFit="1" customWidth="1"/>
    <col min="8701" max="8711" width="0" style="336" hidden="1" customWidth="1"/>
    <col min="8712" max="8712" width="14.85546875" style="336" bestFit="1" customWidth="1"/>
    <col min="8713" max="8721" width="0" style="336" hidden="1" customWidth="1"/>
    <col min="8722" max="8722" width="10.42578125" style="336" customWidth="1"/>
    <col min="8723" max="8954" width="8.85546875" style="336"/>
    <col min="8955" max="8955" width="57.28515625" style="336" bestFit="1" customWidth="1"/>
    <col min="8956" max="8956" width="10.7109375" style="336" bestFit="1" customWidth="1"/>
    <col min="8957" max="8967" width="0" style="336" hidden="1" customWidth="1"/>
    <col min="8968" max="8968" width="14.85546875" style="336" bestFit="1" customWidth="1"/>
    <col min="8969" max="8977" width="0" style="336" hidden="1" customWidth="1"/>
    <col min="8978" max="8978" width="10.42578125" style="336" customWidth="1"/>
    <col min="8979" max="9210" width="8.85546875" style="336"/>
    <col min="9211" max="9211" width="57.28515625" style="336" bestFit="1" customWidth="1"/>
    <col min="9212" max="9212" width="10.7109375" style="336" bestFit="1" customWidth="1"/>
    <col min="9213" max="9223" width="0" style="336" hidden="1" customWidth="1"/>
    <col min="9224" max="9224" width="14.85546875" style="336" bestFit="1" customWidth="1"/>
    <col min="9225" max="9233" width="0" style="336" hidden="1" customWidth="1"/>
    <col min="9234" max="9234" width="10.42578125" style="336" customWidth="1"/>
    <col min="9235" max="9466" width="8.85546875" style="336"/>
    <col min="9467" max="9467" width="57.28515625" style="336" bestFit="1" customWidth="1"/>
    <col min="9468" max="9468" width="10.7109375" style="336" bestFit="1" customWidth="1"/>
    <col min="9469" max="9479" width="0" style="336" hidden="1" customWidth="1"/>
    <col min="9480" max="9480" width="14.85546875" style="336" bestFit="1" customWidth="1"/>
    <col min="9481" max="9489" width="0" style="336" hidden="1" customWidth="1"/>
    <col min="9490" max="9490" width="10.42578125" style="336" customWidth="1"/>
    <col min="9491" max="9722" width="8.85546875" style="336"/>
    <col min="9723" max="9723" width="57.28515625" style="336" bestFit="1" customWidth="1"/>
    <col min="9724" max="9724" width="10.7109375" style="336" bestFit="1" customWidth="1"/>
    <col min="9725" max="9735" width="0" style="336" hidden="1" customWidth="1"/>
    <col min="9736" max="9736" width="14.85546875" style="336" bestFit="1" customWidth="1"/>
    <col min="9737" max="9745" width="0" style="336" hidden="1" customWidth="1"/>
    <col min="9746" max="9746" width="10.42578125" style="336" customWidth="1"/>
    <col min="9747" max="9978" width="8.85546875" style="336"/>
    <col min="9979" max="9979" width="57.28515625" style="336" bestFit="1" customWidth="1"/>
    <col min="9980" max="9980" width="10.7109375" style="336" bestFit="1" customWidth="1"/>
    <col min="9981" max="9991" width="0" style="336" hidden="1" customWidth="1"/>
    <col min="9992" max="9992" width="14.85546875" style="336" bestFit="1" customWidth="1"/>
    <col min="9993" max="10001" width="0" style="336" hidden="1" customWidth="1"/>
    <col min="10002" max="10002" width="10.42578125" style="336" customWidth="1"/>
    <col min="10003" max="10234" width="8.85546875" style="336"/>
    <col min="10235" max="10235" width="57.28515625" style="336" bestFit="1" customWidth="1"/>
    <col min="10236" max="10236" width="10.7109375" style="336" bestFit="1" customWidth="1"/>
    <col min="10237" max="10247" width="0" style="336" hidden="1" customWidth="1"/>
    <col min="10248" max="10248" width="14.85546875" style="336" bestFit="1" customWidth="1"/>
    <col min="10249" max="10257" width="0" style="336" hidden="1" customWidth="1"/>
    <col min="10258" max="10258" width="10.42578125" style="336" customWidth="1"/>
    <col min="10259" max="10490" width="8.85546875" style="336"/>
    <col min="10491" max="10491" width="57.28515625" style="336" bestFit="1" customWidth="1"/>
    <col min="10492" max="10492" width="10.7109375" style="336" bestFit="1" customWidth="1"/>
    <col min="10493" max="10503" width="0" style="336" hidden="1" customWidth="1"/>
    <col min="10504" max="10504" width="14.85546875" style="336" bestFit="1" customWidth="1"/>
    <col min="10505" max="10513" width="0" style="336" hidden="1" customWidth="1"/>
    <col min="10514" max="10514" width="10.42578125" style="336" customWidth="1"/>
    <col min="10515" max="10746" width="8.85546875" style="336"/>
    <col min="10747" max="10747" width="57.28515625" style="336" bestFit="1" customWidth="1"/>
    <col min="10748" max="10748" width="10.7109375" style="336" bestFit="1" customWidth="1"/>
    <col min="10749" max="10759" width="0" style="336" hidden="1" customWidth="1"/>
    <col min="10760" max="10760" width="14.85546875" style="336" bestFit="1" customWidth="1"/>
    <col min="10761" max="10769" width="0" style="336" hidden="1" customWidth="1"/>
    <col min="10770" max="10770" width="10.42578125" style="336" customWidth="1"/>
    <col min="10771" max="11002" width="8.85546875" style="336"/>
    <col min="11003" max="11003" width="57.28515625" style="336" bestFit="1" customWidth="1"/>
    <col min="11004" max="11004" width="10.7109375" style="336" bestFit="1" customWidth="1"/>
    <col min="11005" max="11015" width="0" style="336" hidden="1" customWidth="1"/>
    <col min="11016" max="11016" width="14.85546875" style="336" bestFit="1" customWidth="1"/>
    <col min="11017" max="11025" width="0" style="336" hidden="1" customWidth="1"/>
    <col min="11026" max="11026" width="10.42578125" style="336" customWidth="1"/>
    <col min="11027" max="11258" width="8.85546875" style="336"/>
    <col min="11259" max="11259" width="57.28515625" style="336" bestFit="1" customWidth="1"/>
    <col min="11260" max="11260" width="10.7109375" style="336" bestFit="1" customWidth="1"/>
    <col min="11261" max="11271" width="0" style="336" hidden="1" customWidth="1"/>
    <col min="11272" max="11272" width="14.85546875" style="336" bestFit="1" customWidth="1"/>
    <col min="11273" max="11281" width="0" style="336" hidden="1" customWidth="1"/>
    <col min="11282" max="11282" width="10.42578125" style="336" customWidth="1"/>
    <col min="11283" max="11514" width="8.85546875" style="336"/>
    <col min="11515" max="11515" width="57.28515625" style="336" bestFit="1" customWidth="1"/>
    <col min="11516" max="11516" width="10.7109375" style="336" bestFit="1" customWidth="1"/>
    <col min="11517" max="11527" width="0" style="336" hidden="1" customWidth="1"/>
    <col min="11528" max="11528" width="14.85546875" style="336" bestFit="1" customWidth="1"/>
    <col min="11529" max="11537" width="0" style="336" hidden="1" customWidth="1"/>
    <col min="11538" max="11538" width="10.42578125" style="336" customWidth="1"/>
    <col min="11539" max="11770" width="8.85546875" style="336"/>
    <col min="11771" max="11771" width="57.28515625" style="336" bestFit="1" customWidth="1"/>
    <col min="11772" max="11772" width="10.7109375" style="336" bestFit="1" customWidth="1"/>
    <col min="11773" max="11783" width="0" style="336" hidden="1" customWidth="1"/>
    <col min="11784" max="11784" width="14.85546875" style="336" bestFit="1" customWidth="1"/>
    <col min="11785" max="11793" width="0" style="336" hidden="1" customWidth="1"/>
    <col min="11794" max="11794" width="10.42578125" style="336" customWidth="1"/>
    <col min="11795" max="12026" width="8.85546875" style="336"/>
    <col min="12027" max="12027" width="57.28515625" style="336" bestFit="1" customWidth="1"/>
    <col min="12028" max="12028" width="10.7109375" style="336" bestFit="1" customWidth="1"/>
    <col min="12029" max="12039" width="0" style="336" hidden="1" customWidth="1"/>
    <col min="12040" max="12040" width="14.85546875" style="336" bestFit="1" customWidth="1"/>
    <col min="12041" max="12049" width="0" style="336" hidden="1" customWidth="1"/>
    <col min="12050" max="12050" width="10.42578125" style="336" customWidth="1"/>
    <col min="12051" max="12282" width="8.85546875" style="336"/>
    <col min="12283" max="12283" width="57.28515625" style="336" bestFit="1" customWidth="1"/>
    <col min="12284" max="12284" width="10.7109375" style="336" bestFit="1" customWidth="1"/>
    <col min="12285" max="12295" width="0" style="336" hidden="1" customWidth="1"/>
    <col min="12296" max="12296" width="14.85546875" style="336" bestFit="1" customWidth="1"/>
    <col min="12297" max="12305" width="0" style="336" hidden="1" customWidth="1"/>
    <col min="12306" max="12306" width="10.42578125" style="336" customWidth="1"/>
    <col min="12307" max="12538" width="8.85546875" style="336"/>
    <col min="12539" max="12539" width="57.28515625" style="336" bestFit="1" customWidth="1"/>
    <col min="12540" max="12540" width="10.7109375" style="336" bestFit="1" customWidth="1"/>
    <col min="12541" max="12551" width="0" style="336" hidden="1" customWidth="1"/>
    <col min="12552" max="12552" width="14.85546875" style="336" bestFit="1" customWidth="1"/>
    <col min="12553" max="12561" width="0" style="336" hidden="1" customWidth="1"/>
    <col min="12562" max="12562" width="10.42578125" style="336" customWidth="1"/>
    <col min="12563" max="12794" width="8.85546875" style="336"/>
    <col min="12795" max="12795" width="57.28515625" style="336" bestFit="1" customWidth="1"/>
    <col min="12796" max="12796" width="10.7109375" style="336" bestFit="1" customWidth="1"/>
    <col min="12797" max="12807" width="0" style="336" hidden="1" customWidth="1"/>
    <col min="12808" max="12808" width="14.85546875" style="336" bestFit="1" customWidth="1"/>
    <col min="12809" max="12817" width="0" style="336" hidden="1" customWidth="1"/>
    <col min="12818" max="12818" width="10.42578125" style="336" customWidth="1"/>
    <col min="12819" max="13050" width="8.85546875" style="336"/>
    <col min="13051" max="13051" width="57.28515625" style="336" bestFit="1" customWidth="1"/>
    <col min="13052" max="13052" width="10.7109375" style="336" bestFit="1" customWidth="1"/>
    <col min="13053" max="13063" width="0" style="336" hidden="1" customWidth="1"/>
    <col min="13064" max="13064" width="14.85546875" style="336" bestFit="1" customWidth="1"/>
    <col min="13065" max="13073" width="0" style="336" hidden="1" customWidth="1"/>
    <col min="13074" max="13074" width="10.42578125" style="336" customWidth="1"/>
    <col min="13075" max="13306" width="8.85546875" style="336"/>
    <col min="13307" max="13307" width="57.28515625" style="336" bestFit="1" customWidth="1"/>
    <col min="13308" max="13308" width="10.7109375" style="336" bestFit="1" customWidth="1"/>
    <col min="13309" max="13319" width="0" style="336" hidden="1" customWidth="1"/>
    <col min="13320" max="13320" width="14.85546875" style="336" bestFit="1" customWidth="1"/>
    <col min="13321" max="13329" width="0" style="336" hidden="1" customWidth="1"/>
    <col min="13330" max="13330" width="10.42578125" style="336" customWidth="1"/>
    <col min="13331" max="13562" width="8.85546875" style="336"/>
    <col min="13563" max="13563" width="57.28515625" style="336" bestFit="1" customWidth="1"/>
    <col min="13564" max="13564" width="10.7109375" style="336" bestFit="1" customWidth="1"/>
    <col min="13565" max="13575" width="0" style="336" hidden="1" customWidth="1"/>
    <col min="13576" max="13576" width="14.85546875" style="336" bestFit="1" customWidth="1"/>
    <col min="13577" max="13585" width="0" style="336" hidden="1" customWidth="1"/>
    <col min="13586" max="13586" width="10.42578125" style="336" customWidth="1"/>
    <col min="13587" max="13818" width="8.85546875" style="336"/>
    <col min="13819" max="13819" width="57.28515625" style="336" bestFit="1" customWidth="1"/>
    <col min="13820" max="13820" width="10.7109375" style="336" bestFit="1" customWidth="1"/>
    <col min="13821" max="13831" width="0" style="336" hidden="1" customWidth="1"/>
    <col min="13832" max="13832" width="14.85546875" style="336" bestFit="1" customWidth="1"/>
    <col min="13833" max="13841" width="0" style="336" hidden="1" customWidth="1"/>
    <col min="13842" max="13842" width="10.42578125" style="336" customWidth="1"/>
    <col min="13843" max="14074" width="8.85546875" style="336"/>
    <col min="14075" max="14075" width="57.28515625" style="336" bestFit="1" customWidth="1"/>
    <col min="14076" max="14076" width="10.7109375" style="336" bestFit="1" customWidth="1"/>
    <col min="14077" max="14087" width="0" style="336" hidden="1" customWidth="1"/>
    <col min="14088" max="14088" width="14.85546875" style="336" bestFit="1" customWidth="1"/>
    <col min="14089" max="14097" width="0" style="336" hidden="1" customWidth="1"/>
    <col min="14098" max="14098" width="10.42578125" style="336" customWidth="1"/>
    <col min="14099" max="14330" width="8.85546875" style="336"/>
    <col min="14331" max="14331" width="57.28515625" style="336" bestFit="1" customWidth="1"/>
    <col min="14332" max="14332" width="10.7109375" style="336" bestFit="1" customWidth="1"/>
    <col min="14333" max="14343" width="0" style="336" hidden="1" customWidth="1"/>
    <col min="14344" max="14344" width="14.85546875" style="336" bestFit="1" customWidth="1"/>
    <col min="14345" max="14353" width="0" style="336" hidden="1" customWidth="1"/>
    <col min="14354" max="14354" width="10.42578125" style="336" customWidth="1"/>
    <col min="14355" max="14586" width="8.85546875" style="336"/>
    <col min="14587" max="14587" width="57.28515625" style="336" bestFit="1" customWidth="1"/>
    <col min="14588" max="14588" width="10.7109375" style="336" bestFit="1" customWidth="1"/>
    <col min="14589" max="14599" width="0" style="336" hidden="1" customWidth="1"/>
    <col min="14600" max="14600" width="14.85546875" style="336" bestFit="1" customWidth="1"/>
    <col min="14601" max="14609" width="0" style="336" hidden="1" customWidth="1"/>
    <col min="14610" max="14610" width="10.42578125" style="336" customWidth="1"/>
    <col min="14611" max="14842" width="8.85546875" style="336"/>
    <col min="14843" max="14843" width="57.28515625" style="336" bestFit="1" customWidth="1"/>
    <col min="14844" max="14844" width="10.7109375" style="336" bestFit="1" customWidth="1"/>
    <col min="14845" max="14855" width="0" style="336" hidden="1" customWidth="1"/>
    <col min="14856" max="14856" width="14.85546875" style="336" bestFit="1" customWidth="1"/>
    <col min="14857" max="14865" width="0" style="336" hidden="1" customWidth="1"/>
    <col min="14866" max="14866" width="10.42578125" style="336" customWidth="1"/>
    <col min="14867" max="15098" width="8.85546875" style="336"/>
    <col min="15099" max="15099" width="57.28515625" style="336" bestFit="1" customWidth="1"/>
    <col min="15100" max="15100" width="10.7109375" style="336" bestFit="1" customWidth="1"/>
    <col min="15101" max="15111" width="0" style="336" hidden="1" customWidth="1"/>
    <col min="15112" max="15112" width="14.85546875" style="336" bestFit="1" customWidth="1"/>
    <col min="15113" max="15121" width="0" style="336" hidden="1" customWidth="1"/>
    <col min="15122" max="15122" width="10.42578125" style="336" customWidth="1"/>
    <col min="15123" max="15354" width="8.85546875" style="336"/>
    <col min="15355" max="15355" width="57.28515625" style="336" bestFit="1" customWidth="1"/>
    <col min="15356" max="15356" width="10.7109375" style="336" bestFit="1" customWidth="1"/>
    <col min="15357" max="15367" width="0" style="336" hidden="1" customWidth="1"/>
    <col min="15368" max="15368" width="14.85546875" style="336" bestFit="1" customWidth="1"/>
    <col min="15369" max="15377" width="0" style="336" hidden="1" customWidth="1"/>
    <col min="15378" max="15378" width="10.42578125" style="336" customWidth="1"/>
    <col min="15379" max="15610" width="8.85546875" style="336"/>
    <col min="15611" max="15611" width="57.28515625" style="336" bestFit="1" customWidth="1"/>
    <col min="15612" max="15612" width="10.7109375" style="336" bestFit="1" customWidth="1"/>
    <col min="15613" max="15623" width="0" style="336" hidden="1" customWidth="1"/>
    <col min="15624" max="15624" width="14.85546875" style="336" bestFit="1" customWidth="1"/>
    <col min="15625" max="15633" width="0" style="336" hidden="1" customWidth="1"/>
    <col min="15634" max="15634" width="10.42578125" style="336" customWidth="1"/>
    <col min="15635" max="15866" width="8.85546875" style="336"/>
    <col min="15867" max="15867" width="57.28515625" style="336" bestFit="1" customWidth="1"/>
    <col min="15868" max="15868" width="10.7109375" style="336" bestFit="1" customWidth="1"/>
    <col min="15869" max="15879" width="0" style="336" hidden="1" customWidth="1"/>
    <col min="15880" max="15880" width="14.85546875" style="336" bestFit="1" customWidth="1"/>
    <col min="15881" max="15889" width="0" style="336" hidden="1" customWidth="1"/>
    <col min="15890" max="15890" width="10.42578125" style="336" customWidth="1"/>
    <col min="15891" max="16122" width="8.85546875" style="336"/>
    <col min="16123" max="16123" width="57.28515625" style="336" bestFit="1" customWidth="1"/>
    <col min="16124" max="16124" width="10.7109375" style="336" bestFit="1" customWidth="1"/>
    <col min="16125" max="16135" width="0" style="336" hidden="1" customWidth="1"/>
    <col min="16136" max="16136" width="14.85546875" style="336" bestFit="1" customWidth="1"/>
    <col min="16137" max="16145" width="0" style="336" hidden="1" customWidth="1"/>
    <col min="16146" max="16146" width="10.42578125" style="336" customWidth="1"/>
    <col min="16147" max="16378" width="8.85546875" style="336"/>
    <col min="16379" max="16384" width="12.7109375" style="336" customWidth="1"/>
  </cols>
  <sheetData>
    <row r="1" spans="1:17" s="330" customFormat="1" ht="15.75">
      <c r="A1" s="678" t="s">
        <v>218</v>
      </c>
      <c r="B1" s="678"/>
      <c r="C1" s="679"/>
      <c r="D1" s="679"/>
      <c r="E1" s="679"/>
      <c r="F1" s="679"/>
      <c r="G1" s="679"/>
      <c r="H1" s="679"/>
      <c r="I1" s="679"/>
      <c r="J1" s="679"/>
      <c r="K1" s="679"/>
      <c r="L1" s="679"/>
      <c r="M1" s="679"/>
      <c r="N1" s="679"/>
      <c r="O1" s="679"/>
      <c r="Q1" s="331"/>
    </row>
    <row r="2" spans="1:17" s="330" customFormat="1" ht="15.75">
      <c r="A2" s="680" t="s">
        <v>220</v>
      </c>
      <c r="B2" s="680"/>
      <c r="C2" s="681"/>
      <c r="D2" s="681"/>
      <c r="E2" s="681"/>
      <c r="F2" s="681"/>
      <c r="G2" s="681"/>
      <c r="H2" s="681"/>
      <c r="I2" s="681"/>
      <c r="J2" s="681"/>
      <c r="K2" s="681"/>
      <c r="L2" s="681"/>
      <c r="M2" s="681"/>
      <c r="N2" s="681"/>
      <c r="O2" s="681"/>
      <c r="Q2" s="331"/>
    </row>
    <row r="3" spans="1:17" s="330" customFormat="1" ht="15.75">
      <c r="A3" s="682" t="s">
        <v>571</v>
      </c>
      <c r="B3" s="682"/>
      <c r="C3" s="683"/>
      <c r="D3" s="683"/>
      <c r="E3" s="683"/>
      <c r="F3" s="683"/>
      <c r="G3" s="683"/>
      <c r="H3" s="683"/>
      <c r="I3" s="683"/>
      <c r="J3" s="683"/>
      <c r="K3" s="683"/>
      <c r="L3" s="683"/>
      <c r="M3" s="683"/>
      <c r="N3" s="683"/>
      <c r="O3" s="683"/>
      <c r="Q3" s="331"/>
    </row>
    <row r="4" spans="1:17" s="330" customFormat="1">
      <c r="A4" s="332"/>
      <c r="B4" s="332"/>
      <c r="C4" s="328"/>
      <c r="D4" s="328"/>
      <c r="E4" s="328"/>
      <c r="F4" s="328"/>
      <c r="G4" s="328"/>
      <c r="H4" s="328"/>
      <c r="I4" s="328"/>
      <c r="J4" s="328"/>
      <c r="K4" s="328"/>
      <c r="L4" s="328"/>
      <c r="M4" s="328"/>
      <c r="N4" s="328"/>
      <c r="O4" s="325"/>
      <c r="Q4" s="331"/>
    </row>
    <row r="5" spans="1:17">
      <c r="A5" s="334"/>
      <c r="B5" s="334"/>
      <c r="C5" s="328"/>
      <c r="D5" s="328"/>
      <c r="E5" s="328"/>
      <c r="F5" s="328"/>
      <c r="G5" s="328"/>
      <c r="H5" s="328"/>
      <c r="I5" s="328"/>
      <c r="J5" s="328"/>
      <c r="K5" s="328"/>
      <c r="L5" s="328"/>
      <c r="M5" s="328"/>
      <c r="N5" s="328"/>
      <c r="O5" s="328"/>
    </row>
    <row r="6" spans="1:17" ht="15.75">
      <c r="A6" s="92"/>
      <c r="B6" s="92"/>
      <c r="C6" s="356"/>
      <c r="D6" s="356"/>
      <c r="E6" s="356"/>
      <c r="F6" s="356"/>
      <c r="G6" s="356"/>
      <c r="H6" s="356"/>
      <c r="I6" s="356"/>
      <c r="J6" s="356"/>
      <c r="K6" s="356"/>
      <c r="L6" s="356"/>
      <c r="M6" s="356"/>
      <c r="N6" s="356"/>
      <c r="O6" s="356" t="s">
        <v>452</v>
      </c>
    </row>
    <row r="7" spans="1:17" s="338" customFormat="1" ht="16.5" thickBot="1">
      <c r="A7" s="93"/>
      <c r="B7" s="93"/>
      <c r="C7" s="327" t="s">
        <v>461</v>
      </c>
      <c r="D7" s="327" t="s">
        <v>462</v>
      </c>
      <c r="E7" s="327" t="s">
        <v>463</v>
      </c>
      <c r="F7" s="327" t="s">
        <v>464</v>
      </c>
      <c r="G7" s="327" t="s">
        <v>453</v>
      </c>
      <c r="H7" s="327" t="s">
        <v>454</v>
      </c>
      <c r="I7" s="327" t="s">
        <v>455</v>
      </c>
      <c r="J7" s="327" t="s">
        <v>456</v>
      </c>
      <c r="K7" s="327" t="s">
        <v>457</v>
      </c>
      <c r="L7" s="327" t="s">
        <v>458</v>
      </c>
      <c r="M7" s="327" t="s">
        <v>459</v>
      </c>
      <c r="N7" s="327" t="s">
        <v>460</v>
      </c>
      <c r="O7" s="380" t="s">
        <v>575</v>
      </c>
      <c r="Q7" s="337"/>
    </row>
    <row r="8" spans="1:17" ht="16.5" thickTop="1">
      <c r="A8" s="92"/>
      <c r="B8" s="92"/>
      <c r="C8" s="86"/>
      <c r="D8" s="86"/>
      <c r="E8" s="86"/>
      <c r="F8" s="86"/>
      <c r="G8" s="86"/>
      <c r="H8" s="86"/>
      <c r="I8" s="86"/>
      <c r="J8" s="86"/>
      <c r="K8" s="86"/>
      <c r="L8" s="86"/>
      <c r="M8" s="86"/>
      <c r="N8" s="86"/>
      <c r="O8" s="86"/>
    </row>
    <row r="9" spans="1:17" ht="16.5" thickBot="1">
      <c r="A9" s="349" t="s">
        <v>221</v>
      </c>
      <c r="B9" s="363"/>
      <c r="C9" s="87">
        <v>0</v>
      </c>
      <c r="D9" s="87"/>
      <c r="E9" s="87"/>
      <c r="F9" s="87"/>
      <c r="G9" s="87"/>
      <c r="H9" s="87"/>
      <c r="I9" s="87"/>
      <c r="J9" s="87"/>
      <c r="K9" s="87"/>
      <c r="L9" s="87"/>
      <c r="M9" s="87"/>
      <c r="N9" s="87"/>
      <c r="O9" s="88">
        <f>C9</f>
        <v>0</v>
      </c>
    </row>
    <row r="10" spans="1:17" ht="15.75">
      <c r="A10" s="92"/>
      <c r="B10" s="92"/>
      <c r="C10" s="86"/>
      <c r="D10" s="86"/>
      <c r="E10" s="86"/>
      <c r="F10" s="86"/>
      <c r="G10" s="86"/>
      <c r="H10" s="86"/>
      <c r="I10" s="86"/>
      <c r="J10" s="86"/>
      <c r="K10" s="86"/>
      <c r="L10" s="86"/>
      <c r="M10" s="86"/>
      <c r="N10" s="86"/>
      <c r="O10" s="86"/>
    </row>
    <row r="11" spans="1:17" ht="15.75">
      <c r="A11" s="381" t="s">
        <v>217</v>
      </c>
      <c r="B11" s="381" t="s">
        <v>269</v>
      </c>
      <c r="C11" s="86"/>
      <c r="D11" s="86"/>
      <c r="E11" s="86"/>
      <c r="F11" s="86"/>
      <c r="G11" s="86"/>
      <c r="H11" s="86"/>
      <c r="I11" s="86"/>
      <c r="J11" s="86"/>
      <c r="K11" s="86"/>
      <c r="L11" s="86"/>
      <c r="M11" s="86"/>
      <c r="N11" s="86"/>
      <c r="O11" s="86"/>
    </row>
    <row r="12" spans="1:17" ht="15.75">
      <c r="A12" s="92"/>
      <c r="B12" s="92"/>
      <c r="C12" s="86"/>
      <c r="D12" s="86"/>
      <c r="E12" s="86"/>
      <c r="F12" s="86"/>
      <c r="G12" s="86"/>
      <c r="H12" s="86"/>
      <c r="I12" s="513"/>
      <c r="J12" s="513"/>
      <c r="K12" s="86"/>
      <c r="L12" s="86"/>
      <c r="M12" s="86"/>
      <c r="N12" s="86"/>
      <c r="O12" s="86"/>
    </row>
    <row r="13" spans="1:17" ht="15.75">
      <c r="A13" s="384" t="s">
        <v>384</v>
      </c>
      <c r="B13" s="364" t="s">
        <v>23</v>
      </c>
      <c r="C13" s="91">
        <v>1635.44</v>
      </c>
      <c r="D13" s="91">
        <v>273.54000000000002</v>
      </c>
      <c r="E13" s="91">
        <v>172.31</v>
      </c>
      <c r="F13" s="471">
        <v>135.75</v>
      </c>
      <c r="G13" s="91">
        <v>763.35</v>
      </c>
      <c r="H13" s="441">
        <v>578.91999999999996</v>
      </c>
      <c r="I13" s="441">
        <f>42276.81+133369.09</f>
        <v>175645.9</v>
      </c>
      <c r="J13" s="91">
        <f>1352.17+571029.25</f>
        <v>572381.42000000004</v>
      </c>
      <c r="K13" s="91"/>
      <c r="L13" s="91"/>
      <c r="M13" s="91"/>
      <c r="N13" s="91"/>
      <c r="O13" s="91">
        <f>ROUND(SUM(C13:N13),0)</f>
        <v>751587</v>
      </c>
      <c r="P13" s="339"/>
    </row>
    <row r="14" spans="1:17" s="341" customFormat="1" ht="15.75">
      <c r="A14" s="476" t="s">
        <v>385</v>
      </c>
      <c r="B14" s="376" t="s">
        <v>414</v>
      </c>
      <c r="C14" s="105">
        <v>1822.23</v>
      </c>
      <c r="D14" s="105">
        <v>2356.62</v>
      </c>
      <c r="E14" s="105">
        <v>2086.33</v>
      </c>
      <c r="F14" s="477">
        <v>1237.55</v>
      </c>
      <c r="G14" s="105">
        <v>4625.47</v>
      </c>
      <c r="H14" s="439">
        <v>1248.0899999999999</v>
      </c>
      <c r="I14" s="439">
        <v>2855</v>
      </c>
      <c r="J14" s="105">
        <v>2961.11</v>
      </c>
      <c r="K14" s="105"/>
      <c r="L14" s="105"/>
      <c r="M14" s="105"/>
      <c r="N14" s="105"/>
      <c r="O14" s="105">
        <f t="shared" ref="O14:O20" si="0">ROUND(SUM(C14:N14),0)</f>
        <v>19192</v>
      </c>
      <c r="P14" s="478"/>
      <c r="Q14" s="342"/>
    </row>
    <row r="15" spans="1:17" ht="15.75">
      <c r="A15" s="385" t="s">
        <v>386</v>
      </c>
      <c r="B15" s="365" t="s">
        <v>23</v>
      </c>
      <c r="C15" s="91"/>
      <c r="D15" s="91"/>
      <c r="E15" s="91"/>
      <c r="F15" s="471">
        <v>641365.52</v>
      </c>
      <c r="G15" s="91">
        <v>276360.13</v>
      </c>
      <c r="H15" s="441">
        <v>0</v>
      </c>
      <c r="I15" s="441">
        <v>73019.5</v>
      </c>
      <c r="J15" s="91">
        <v>1749929.06</v>
      </c>
      <c r="K15" s="91"/>
      <c r="L15" s="91"/>
      <c r="M15" s="91"/>
      <c r="N15" s="91"/>
      <c r="O15" s="91">
        <f t="shared" si="0"/>
        <v>2740674</v>
      </c>
      <c r="P15" s="339"/>
    </row>
    <row r="16" spans="1:17" ht="15.75">
      <c r="A16" s="384" t="s">
        <v>387</v>
      </c>
      <c r="B16" s="364" t="s">
        <v>265</v>
      </c>
      <c r="C16" s="91">
        <v>3087.9</v>
      </c>
      <c r="D16" s="392">
        <v>394.99</v>
      </c>
      <c r="E16" s="91">
        <v>286.52</v>
      </c>
      <c r="F16" s="471">
        <v>104.91999999999999</v>
      </c>
      <c r="G16" s="91">
        <v>318.07</v>
      </c>
      <c r="H16" s="441">
        <v>1184.3599999999999</v>
      </c>
      <c r="I16" s="441">
        <v>626.41</v>
      </c>
      <c r="J16" s="91">
        <v>813.08</v>
      </c>
      <c r="K16" s="91"/>
      <c r="L16" s="91"/>
      <c r="M16" s="91"/>
      <c r="N16" s="91"/>
      <c r="O16" s="91">
        <f t="shared" si="0"/>
        <v>6816</v>
      </c>
      <c r="P16" s="339"/>
    </row>
    <row r="17" spans="1:15" ht="15.75">
      <c r="A17" s="384" t="s">
        <v>388</v>
      </c>
      <c r="B17" s="364" t="s">
        <v>405</v>
      </c>
      <c r="C17" s="91"/>
      <c r="D17" s="91"/>
      <c r="E17" s="91"/>
      <c r="F17" s="91"/>
      <c r="G17" s="91"/>
      <c r="H17" s="441"/>
      <c r="I17" s="441"/>
      <c r="J17" s="91"/>
      <c r="K17" s="91"/>
      <c r="L17" s="91"/>
      <c r="M17" s="91"/>
      <c r="N17" s="91"/>
      <c r="O17" s="91">
        <f t="shared" si="0"/>
        <v>0</v>
      </c>
    </row>
    <row r="18" spans="1:15" ht="15.75">
      <c r="A18" s="385" t="s">
        <v>389</v>
      </c>
      <c r="B18" s="365" t="s">
        <v>392</v>
      </c>
      <c r="C18" s="91"/>
      <c r="D18" s="91"/>
      <c r="E18" s="91"/>
      <c r="F18" s="91"/>
      <c r="G18" s="91"/>
      <c r="H18" s="441"/>
      <c r="I18" s="441"/>
      <c r="J18" s="91"/>
      <c r="K18" s="91"/>
      <c r="L18" s="91"/>
      <c r="M18" s="91"/>
      <c r="N18" s="91"/>
      <c r="O18" s="91">
        <f t="shared" si="0"/>
        <v>0</v>
      </c>
    </row>
    <row r="19" spans="1:15" ht="15.75">
      <c r="A19" s="104" t="s">
        <v>479</v>
      </c>
      <c r="B19" s="376" t="s">
        <v>478</v>
      </c>
      <c r="C19" s="86">
        <v>10650</v>
      </c>
      <c r="D19" s="86">
        <v>14500</v>
      </c>
      <c r="E19" s="86">
        <v>3100</v>
      </c>
      <c r="F19" s="86">
        <v>7850</v>
      </c>
      <c r="G19" s="86">
        <v>31100</v>
      </c>
      <c r="H19" s="86">
        <v>4000</v>
      </c>
      <c r="I19" s="86">
        <v>5900</v>
      </c>
      <c r="J19" s="86">
        <v>2050</v>
      </c>
      <c r="K19" s="86"/>
      <c r="L19" s="86"/>
      <c r="M19" s="86"/>
      <c r="N19" s="86"/>
      <c r="O19" s="91">
        <f t="shared" si="0"/>
        <v>79150</v>
      </c>
    </row>
    <row r="20" spans="1:15" ht="15.75">
      <c r="A20" s="382" t="s">
        <v>216</v>
      </c>
      <c r="B20" s="382"/>
      <c r="C20" s="89">
        <f t="shared" ref="C20:N20" si="1">SUM(C13:C19)</f>
        <v>17195.57</v>
      </c>
      <c r="D20" s="89">
        <f t="shared" si="1"/>
        <v>17525.150000000001</v>
      </c>
      <c r="E20" s="89">
        <f t="shared" si="1"/>
        <v>5645.16</v>
      </c>
      <c r="F20" s="89">
        <f t="shared" si="1"/>
        <v>650693.74000000011</v>
      </c>
      <c r="G20" s="89">
        <f t="shared" si="1"/>
        <v>313167.02</v>
      </c>
      <c r="H20" s="89">
        <f t="shared" si="1"/>
        <v>7011.37</v>
      </c>
      <c r="I20" s="89">
        <f t="shared" si="1"/>
        <v>258046.81</v>
      </c>
      <c r="J20" s="89">
        <f t="shared" si="1"/>
        <v>2328134.67</v>
      </c>
      <c r="K20" s="89">
        <f t="shared" si="1"/>
        <v>0</v>
      </c>
      <c r="L20" s="89">
        <f t="shared" si="1"/>
        <v>0</v>
      </c>
      <c r="M20" s="89">
        <f t="shared" si="1"/>
        <v>0</v>
      </c>
      <c r="N20" s="89">
        <f t="shared" si="1"/>
        <v>0</v>
      </c>
      <c r="O20" s="89">
        <f t="shared" si="0"/>
        <v>3597419</v>
      </c>
    </row>
    <row r="21" spans="1:15" ht="15.75">
      <c r="A21" s="92"/>
      <c r="B21" s="92"/>
      <c r="C21" s="86"/>
      <c r="D21" s="86"/>
      <c r="E21" s="86"/>
      <c r="F21" s="86"/>
      <c r="G21" s="86"/>
      <c r="H21" s="86"/>
      <c r="I21" s="86"/>
      <c r="J21" s="86"/>
      <c r="K21" s="86"/>
      <c r="L21" s="86"/>
      <c r="M21" s="86"/>
      <c r="N21" s="86"/>
      <c r="O21" s="86"/>
    </row>
    <row r="22" spans="1:15" ht="15.75">
      <c r="A22" s="381" t="s">
        <v>215</v>
      </c>
      <c r="B22" s="381"/>
      <c r="C22" s="86"/>
      <c r="D22" s="86"/>
      <c r="E22" s="86"/>
      <c r="F22" s="86"/>
      <c r="G22" s="86"/>
      <c r="H22" s="86"/>
      <c r="I22" s="86"/>
      <c r="J22" s="86"/>
      <c r="K22" s="86"/>
      <c r="L22" s="86"/>
      <c r="M22" s="86"/>
      <c r="N22" s="86"/>
      <c r="O22" s="86"/>
    </row>
    <row r="23" spans="1:15" ht="15.75">
      <c r="A23" s="101"/>
      <c r="B23" s="101"/>
      <c r="C23" s="86"/>
      <c r="D23" s="86"/>
      <c r="E23" s="86"/>
      <c r="F23" s="86"/>
      <c r="G23" s="86"/>
      <c r="H23" s="86"/>
      <c r="I23" s="86"/>
      <c r="J23" s="86"/>
      <c r="K23" s="86"/>
      <c r="L23" s="86"/>
      <c r="M23" s="86"/>
      <c r="N23" s="86"/>
      <c r="O23" s="86"/>
    </row>
    <row r="24" spans="1:15" ht="15.75">
      <c r="A24" s="90" t="s">
        <v>219</v>
      </c>
      <c r="B24" s="90"/>
      <c r="C24" s="86">
        <f>-C20</f>
        <v>-17195.57</v>
      </c>
      <c r="D24" s="86">
        <f>-D20</f>
        <v>-17525.150000000001</v>
      </c>
      <c r="E24" s="86">
        <f t="shared" ref="E24:N24" si="2">-E20</f>
        <v>-5645.16</v>
      </c>
      <c r="F24" s="86">
        <f t="shared" si="2"/>
        <v>-650693.74000000011</v>
      </c>
      <c r="G24" s="86">
        <f t="shared" si="2"/>
        <v>-313167.02</v>
      </c>
      <c r="H24" s="86">
        <f t="shared" si="2"/>
        <v>-7011.37</v>
      </c>
      <c r="I24" s="86">
        <f t="shared" si="2"/>
        <v>-258046.81</v>
      </c>
      <c r="J24" s="86">
        <f t="shared" si="2"/>
        <v>-2328134.67</v>
      </c>
      <c r="K24" s="86">
        <f t="shared" si="2"/>
        <v>0</v>
      </c>
      <c r="L24" s="86">
        <f t="shared" si="2"/>
        <v>0</v>
      </c>
      <c r="M24" s="86">
        <f t="shared" si="2"/>
        <v>0</v>
      </c>
      <c r="N24" s="86">
        <f t="shared" si="2"/>
        <v>0</v>
      </c>
      <c r="O24" s="91">
        <f>ROUND(SUM(C24:N24),0)</f>
        <v>-3597419</v>
      </c>
    </row>
    <row r="25" spans="1:15" ht="15.75">
      <c r="A25" s="101"/>
      <c r="B25" s="101"/>
      <c r="C25" s="86"/>
      <c r="D25" s="86"/>
      <c r="E25" s="86"/>
      <c r="F25" s="86"/>
      <c r="G25" s="86"/>
      <c r="H25" s="86"/>
      <c r="I25" s="86"/>
      <c r="J25" s="86"/>
      <c r="K25" s="86"/>
      <c r="L25" s="86"/>
      <c r="M25" s="86"/>
      <c r="N25" s="86"/>
      <c r="O25" s="86"/>
    </row>
    <row r="26" spans="1:15" ht="15.75">
      <c r="A26" s="101"/>
      <c r="B26" s="101"/>
      <c r="C26" s="86"/>
      <c r="D26" s="86"/>
      <c r="E26" s="86"/>
      <c r="F26" s="86"/>
      <c r="G26" s="86"/>
      <c r="H26" s="86"/>
      <c r="I26" s="86"/>
      <c r="J26" s="86"/>
      <c r="K26" s="86"/>
      <c r="L26" s="86"/>
      <c r="M26" s="86"/>
      <c r="N26" s="86"/>
      <c r="O26" s="86"/>
    </row>
    <row r="27" spans="1:15" ht="15.75">
      <c r="A27" s="381" t="s">
        <v>214</v>
      </c>
      <c r="B27" s="381"/>
      <c r="C27" s="89">
        <f>ROUND(SUM(C23:C26),0)</f>
        <v>-17196</v>
      </c>
      <c r="D27" s="89">
        <f>ROUND(SUM(D23:D26),0)</f>
        <v>-17525</v>
      </c>
      <c r="E27" s="89">
        <f t="shared" ref="E27:N27" si="3">ROUND(SUM(E23:E26),0)</f>
        <v>-5645</v>
      </c>
      <c r="F27" s="89">
        <f t="shared" si="3"/>
        <v>-650694</v>
      </c>
      <c r="G27" s="89">
        <f t="shared" si="3"/>
        <v>-313167</v>
      </c>
      <c r="H27" s="89">
        <f t="shared" si="3"/>
        <v>-7011</v>
      </c>
      <c r="I27" s="89">
        <f t="shared" si="3"/>
        <v>-258047</v>
      </c>
      <c r="J27" s="89">
        <f t="shared" si="3"/>
        <v>-2328135</v>
      </c>
      <c r="K27" s="89">
        <f t="shared" si="3"/>
        <v>0</v>
      </c>
      <c r="L27" s="89">
        <f t="shared" si="3"/>
        <v>0</v>
      </c>
      <c r="M27" s="89">
        <f t="shared" si="3"/>
        <v>0</v>
      </c>
      <c r="N27" s="89">
        <f t="shared" si="3"/>
        <v>0</v>
      </c>
      <c r="O27" s="89">
        <f>SUM(O23:O26)</f>
        <v>-3597419</v>
      </c>
    </row>
    <row r="28" spans="1:15" ht="15.75">
      <c r="A28" s="92"/>
      <c r="B28" s="92"/>
      <c r="C28" s="86"/>
      <c r="D28" s="86"/>
      <c r="E28" s="86"/>
      <c r="F28" s="86"/>
      <c r="G28" s="86"/>
      <c r="H28" s="86"/>
      <c r="I28" s="86"/>
      <c r="J28" s="86"/>
      <c r="K28" s="86"/>
      <c r="L28" s="86"/>
      <c r="M28" s="86"/>
      <c r="N28" s="86"/>
      <c r="O28" s="86"/>
    </row>
    <row r="29" spans="1:15" ht="16.5" thickBot="1">
      <c r="A29" s="349" t="s">
        <v>213</v>
      </c>
      <c r="B29" s="349"/>
      <c r="C29" s="353">
        <f>ROUND(+C9+C20+C27,0)</f>
        <v>0</v>
      </c>
      <c r="D29" s="353"/>
      <c r="E29" s="353"/>
      <c r="F29" s="353"/>
      <c r="G29" s="353"/>
      <c r="H29" s="353"/>
      <c r="I29" s="353"/>
      <c r="J29" s="353"/>
      <c r="K29" s="353"/>
      <c r="L29" s="353"/>
      <c r="M29" s="353"/>
      <c r="N29" s="353"/>
      <c r="O29" s="353">
        <f>ROUND(+O9+O20+O27,0)</f>
        <v>0</v>
      </c>
    </row>
    <row r="30" spans="1:15" ht="15.75">
      <c r="A30" s="102"/>
      <c r="B30" s="102"/>
      <c r="C30" s="85"/>
      <c r="D30" s="85"/>
      <c r="E30" s="85"/>
      <c r="F30" s="85"/>
      <c r="G30" s="85"/>
      <c r="H30" s="85"/>
      <c r="I30" s="85"/>
      <c r="J30" s="85"/>
      <c r="K30" s="85"/>
      <c r="L30" s="85"/>
      <c r="M30" s="85"/>
      <c r="N30" s="85"/>
      <c r="O30" s="85"/>
    </row>
    <row r="31" spans="1:15" ht="15.75">
      <c r="A31" s="102"/>
      <c r="B31" s="102"/>
      <c r="C31" s="85"/>
      <c r="D31" s="85"/>
      <c r="E31" s="85"/>
      <c r="F31" s="85"/>
      <c r="G31" s="85"/>
      <c r="H31" s="85"/>
      <c r="I31" s="85"/>
      <c r="J31" s="85"/>
      <c r="K31" s="85"/>
      <c r="L31" s="85"/>
      <c r="M31" s="85"/>
      <c r="N31" s="85"/>
      <c r="O31" s="85"/>
    </row>
    <row r="32" spans="1:15" ht="15.75">
      <c r="A32" s="102"/>
      <c r="B32" s="102"/>
      <c r="C32" s="85"/>
      <c r="D32" s="85"/>
      <c r="E32" s="85"/>
      <c r="F32" s="85"/>
      <c r="G32" s="85"/>
      <c r="H32" s="85"/>
      <c r="I32" s="85"/>
      <c r="J32" s="85"/>
      <c r="K32" s="85"/>
      <c r="L32" s="85"/>
      <c r="M32" s="85"/>
      <c r="N32" s="85"/>
      <c r="O32" s="85"/>
    </row>
    <row r="33" spans="1:15" ht="15.75">
      <c r="A33" s="102"/>
      <c r="B33" s="102"/>
      <c r="C33" s="85"/>
      <c r="D33" s="85"/>
      <c r="E33" s="85"/>
      <c r="F33" s="85"/>
      <c r="G33" s="85"/>
      <c r="H33" s="85"/>
      <c r="I33" s="85"/>
      <c r="J33" s="85"/>
      <c r="K33" s="85"/>
      <c r="L33" s="85"/>
      <c r="M33" s="85"/>
      <c r="N33" s="85"/>
      <c r="O33" s="85"/>
    </row>
    <row r="34" spans="1:15" ht="15.75">
      <c r="A34" s="102"/>
      <c r="B34" s="102"/>
      <c r="C34" s="85"/>
      <c r="D34" s="85"/>
      <c r="E34" s="85"/>
      <c r="F34" s="85"/>
      <c r="G34" s="85"/>
      <c r="H34" s="85"/>
      <c r="I34" s="85"/>
      <c r="J34" s="85"/>
      <c r="K34" s="85"/>
      <c r="L34" s="85"/>
      <c r="M34" s="85"/>
      <c r="N34" s="85"/>
      <c r="O34" s="85"/>
    </row>
    <row r="35" spans="1:15" ht="15.75">
      <c r="A35" s="102"/>
      <c r="B35" s="102"/>
      <c r="C35" s="85"/>
      <c r="D35" s="85"/>
      <c r="E35" s="85"/>
      <c r="F35" s="85"/>
      <c r="G35" s="85"/>
      <c r="H35" s="85"/>
      <c r="I35" s="85"/>
      <c r="J35" s="85"/>
      <c r="K35" s="85"/>
      <c r="L35" s="85"/>
      <c r="M35" s="85"/>
      <c r="N35" s="85"/>
      <c r="O35" s="85"/>
    </row>
    <row r="36" spans="1:15" ht="15.75">
      <c r="A36" s="102"/>
      <c r="B36" s="102"/>
      <c r="C36" s="85"/>
      <c r="D36" s="85"/>
      <c r="E36" s="85"/>
      <c r="F36" s="85"/>
      <c r="G36" s="85"/>
      <c r="H36" s="85"/>
      <c r="I36" s="85"/>
      <c r="J36" s="85"/>
      <c r="K36" s="85"/>
      <c r="L36" s="85"/>
      <c r="M36" s="85"/>
      <c r="N36" s="85"/>
      <c r="O36" s="85"/>
    </row>
    <row r="37" spans="1:15" ht="15.75">
      <c r="A37" s="102"/>
      <c r="B37" s="102"/>
      <c r="C37" s="85"/>
      <c r="D37" s="85"/>
      <c r="E37" s="85"/>
      <c r="F37" s="85"/>
      <c r="G37" s="85"/>
      <c r="H37" s="85"/>
      <c r="I37" s="85"/>
      <c r="J37" s="85"/>
      <c r="K37" s="85"/>
      <c r="L37" s="85"/>
      <c r="M37" s="85"/>
      <c r="N37" s="85"/>
      <c r="O37" s="85"/>
    </row>
    <row r="38" spans="1:15" ht="15.75">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A2" sqref="A2:O2"/>
    </sheetView>
  </sheetViews>
  <sheetFormatPr defaultRowHeight="12.75"/>
  <cols>
    <col min="1" max="1" width="47" style="344" bestFit="1" customWidth="1"/>
    <col min="2" max="2" width="17.140625" style="344" bestFit="1" customWidth="1"/>
    <col min="3" max="3" width="11.28515625" style="329" hidden="1" customWidth="1"/>
    <col min="4" max="4" width="11.42578125" style="329" hidden="1" customWidth="1"/>
    <col min="5" max="6" width="11.7109375" style="329" hidden="1" customWidth="1"/>
    <col min="7" max="7" width="11.28515625" style="329" hidden="1" customWidth="1"/>
    <col min="8" max="8" width="11.7109375" style="329" hidden="1" customWidth="1"/>
    <col min="9" max="9" width="12.140625" style="329" hidden="1" customWidth="1"/>
    <col min="10" max="10" width="11.7109375" style="329" customWidth="1"/>
    <col min="11" max="11" width="12.140625" style="329" hidden="1" customWidth="1"/>
    <col min="12" max="12" width="11.42578125" style="329" hidden="1" customWidth="1"/>
    <col min="13" max="13" width="11.140625" style="329" hidden="1" customWidth="1"/>
    <col min="14" max="14" width="11.7109375" style="329" hidden="1" customWidth="1"/>
    <col min="15" max="15" width="16.140625" style="329" bestFit="1" customWidth="1"/>
    <col min="16" max="19" width="22.28515625" style="344" customWidth="1"/>
    <col min="20" max="21" width="12.7109375" style="344" customWidth="1"/>
    <col min="22" max="22" width="13.28515625" style="344" customWidth="1"/>
    <col min="23" max="254" width="8.85546875" style="344"/>
    <col min="255" max="255" width="46.28515625" style="344" bestFit="1" customWidth="1"/>
    <col min="256" max="256" width="9.7109375" style="344" bestFit="1" customWidth="1"/>
    <col min="257" max="267" width="0" style="344" hidden="1" customWidth="1"/>
    <col min="268" max="268" width="17.42578125" style="344" customWidth="1"/>
    <col min="269" max="277" width="0" style="344" hidden="1" customWidth="1"/>
    <col min="278" max="510" width="8.85546875" style="344"/>
    <col min="511" max="511" width="46.28515625" style="344" bestFit="1" customWidth="1"/>
    <col min="512" max="512" width="9.7109375" style="344" bestFit="1" customWidth="1"/>
    <col min="513" max="523" width="0" style="344" hidden="1" customWidth="1"/>
    <col min="524" max="524" width="17.42578125" style="344" customWidth="1"/>
    <col min="525" max="533" width="0" style="344" hidden="1" customWidth="1"/>
    <col min="534" max="766" width="8.85546875" style="344"/>
    <col min="767" max="767" width="46.28515625" style="344" bestFit="1" customWidth="1"/>
    <col min="768" max="768" width="9.7109375" style="344" bestFit="1" customWidth="1"/>
    <col min="769" max="779" width="0" style="344" hidden="1" customWidth="1"/>
    <col min="780" max="780" width="17.42578125" style="344" customWidth="1"/>
    <col min="781" max="789" width="0" style="344" hidden="1" customWidth="1"/>
    <col min="790" max="1022" width="8.85546875" style="344"/>
    <col min="1023" max="1023" width="46.28515625" style="344" bestFit="1" customWidth="1"/>
    <col min="1024" max="1024" width="9.7109375" style="344" bestFit="1" customWidth="1"/>
    <col min="1025" max="1035" width="0" style="344" hidden="1" customWidth="1"/>
    <col min="1036" max="1036" width="17.42578125" style="344" customWidth="1"/>
    <col min="1037" max="1045" width="0" style="344" hidden="1" customWidth="1"/>
    <col min="1046" max="1278" width="8.85546875" style="344"/>
    <col min="1279" max="1279" width="46.28515625" style="344" bestFit="1" customWidth="1"/>
    <col min="1280" max="1280" width="9.7109375" style="344" bestFit="1" customWidth="1"/>
    <col min="1281" max="1291" width="0" style="344" hidden="1" customWidth="1"/>
    <col min="1292" max="1292" width="17.42578125" style="344" customWidth="1"/>
    <col min="1293" max="1301" width="0" style="344" hidden="1" customWidth="1"/>
    <col min="1302" max="1534" width="8.85546875" style="344"/>
    <col min="1535" max="1535" width="46.28515625" style="344" bestFit="1" customWidth="1"/>
    <col min="1536" max="1536" width="9.7109375" style="344" bestFit="1" customWidth="1"/>
    <col min="1537" max="1547" width="0" style="344" hidden="1" customWidth="1"/>
    <col min="1548" max="1548" width="17.42578125" style="344" customWidth="1"/>
    <col min="1549" max="1557" width="0" style="344" hidden="1" customWidth="1"/>
    <col min="1558" max="1790" width="8.85546875" style="344"/>
    <col min="1791" max="1791" width="46.28515625" style="344" bestFit="1" customWidth="1"/>
    <col min="1792" max="1792" width="9.7109375" style="344" bestFit="1" customWidth="1"/>
    <col min="1793" max="1803" width="0" style="344" hidden="1" customWidth="1"/>
    <col min="1804" max="1804" width="17.42578125" style="344" customWidth="1"/>
    <col min="1805" max="1813" width="0" style="344" hidden="1" customWidth="1"/>
    <col min="1814" max="2046" width="8.85546875" style="344"/>
    <col min="2047" max="2047" width="46.28515625" style="344" bestFit="1" customWidth="1"/>
    <col min="2048" max="2048" width="9.7109375" style="344" bestFit="1" customWidth="1"/>
    <col min="2049" max="2059" width="0" style="344" hidden="1" customWidth="1"/>
    <col min="2060" max="2060" width="17.42578125" style="344" customWidth="1"/>
    <col min="2061" max="2069" width="0" style="344" hidden="1" customWidth="1"/>
    <col min="2070" max="2302" width="8.85546875" style="344"/>
    <col min="2303" max="2303" width="46.28515625" style="344" bestFit="1" customWidth="1"/>
    <col min="2304" max="2304" width="9.7109375" style="344" bestFit="1" customWidth="1"/>
    <col min="2305" max="2315" width="0" style="344" hidden="1" customWidth="1"/>
    <col min="2316" max="2316" width="17.42578125" style="344" customWidth="1"/>
    <col min="2317" max="2325" width="0" style="344" hidden="1" customWidth="1"/>
    <col min="2326" max="2558" width="8.85546875" style="344"/>
    <col min="2559" max="2559" width="46.28515625" style="344" bestFit="1" customWidth="1"/>
    <col min="2560" max="2560" width="9.7109375" style="344" bestFit="1" customWidth="1"/>
    <col min="2561" max="2571" width="0" style="344" hidden="1" customWidth="1"/>
    <col min="2572" max="2572" width="17.42578125" style="344" customWidth="1"/>
    <col min="2573" max="2581" width="0" style="344" hidden="1" customWidth="1"/>
    <col min="2582" max="2814" width="8.85546875" style="344"/>
    <col min="2815" max="2815" width="46.28515625" style="344" bestFit="1" customWidth="1"/>
    <col min="2816" max="2816" width="9.7109375" style="344" bestFit="1" customWidth="1"/>
    <col min="2817" max="2827" width="0" style="344" hidden="1" customWidth="1"/>
    <col min="2828" max="2828" width="17.42578125" style="344" customWidth="1"/>
    <col min="2829" max="2837" width="0" style="344" hidden="1" customWidth="1"/>
    <col min="2838" max="3070" width="8.85546875" style="344"/>
    <col min="3071" max="3071" width="46.28515625" style="344" bestFit="1" customWidth="1"/>
    <col min="3072" max="3072" width="9.7109375" style="344" bestFit="1" customWidth="1"/>
    <col min="3073" max="3083" width="0" style="344" hidden="1" customWidth="1"/>
    <col min="3084" max="3084" width="17.42578125" style="344" customWidth="1"/>
    <col min="3085" max="3093" width="0" style="344" hidden="1" customWidth="1"/>
    <col min="3094" max="3326" width="8.85546875" style="344"/>
    <col min="3327" max="3327" width="46.28515625" style="344" bestFit="1" customWidth="1"/>
    <col min="3328" max="3328" width="9.7109375" style="344" bestFit="1" customWidth="1"/>
    <col min="3329" max="3339" width="0" style="344" hidden="1" customWidth="1"/>
    <col min="3340" max="3340" width="17.42578125" style="344" customWidth="1"/>
    <col min="3341" max="3349" width="0" style="344" hidden="1" customWidth="1"/>
    <col min="3350" max="3582" width="8.85546875" style="344"/>
    <col min="3583" max="3583" width="46.28515625" style="344" bestFit="1" customWidth="1"/>
    <col min="3584" max="3584" width="9.7109375" style="344" bestFit="1" customWidth="1"/>
    <col min="3585" max="3595" width="0" style="344" hidden="1" customWidth="1"/>
    <col min="3596" max="3596" width="17.42578125" style="344" customWidth="1"/>
    <col min="3597" max="3605" width="0" style="344" hidden="1" customWidth="1"/>
    <col min="3606" max="3838" width="8.85546875" style="344"/>
    <col min="3839" max="3839" width="46.28515625" style="344" bestFit="1" customWidth="1"/>
    <col min="3840" max="3840" width="9.7109375" style="344" bestFit="1" customWidth="1"/>
    <col min="3841" max="3851" width="0" style="344" hidden="1" customWidth="1"/>
    <col min="3852" max="3852" width="17.42578125" style="344" customWidth="1"/>
    <col min="3853" max="3861" width="0" style="344" hidden="1" customWidth="1"/>
    <col min="3862" max="4094" width="8.85546875" style="344"/>
    <col min="4095" max="4095" width="46.28515625" style="344" bestFit="1" customWidth="1"/>
    <col min="4096" max="4096" width="9.7109375" style="344" bestFit="1" customWidth="1"/>
    <col min="4097" max="4107" width="0" style="344" hidden="1" customWidth="1"/>
    <col min="4108" max="4108" width="17.42578125" style="344" customWidth="1"/>
    <col min="4109" max="4117" width="0" style="344" hidden="1" customWidth="1"/>
    <col min="4118" max="4350" width="8.85546875" style="344"/>
    <col min="4351" max="4351" width="46.28515625" style="344" bestFit="1" customWidth="1"/>
    <col min="4352" max="4352" width="9.7109375" style="344" bestFit="1" customWidth="1"/>
    <col min="4353" max="4363" width="0" style="344" hidden="1" customWidth="1"/>
    <col min="4364" max="4364" width="17.42578125" style="344" customWidth="1"/>
    <col min="4365" max="4373" width="0" style="344" hidden="1" customWidth="1"/>
    <col min="4374" max="4606" width="8.85546875" style="344"/>
    <col min="4607" max="4607" width="46.28515625" style="344" bestFit="1" customWidth="1"/>
    <col min="4608" max="4608" width="9.7109375" style="344" bestFit="1" customWidth="1"/>
    <col min="4609" max="4619" width="0" style="344" hidden="1" customWidth="1"/>
    <col min="4620" max="4620" width="17.42578125" style="344" customWidth="1"/>
    <col min="4621" max="4629" width="0" style="344" hidden="1" customWidth="1"/>
    <col min="4630" max="4862" width="8.85546875" style="344"/>
    <col min="4863" max="4863" width="46.28515625" style="344" bestFit="1" customWidth="1"/>
    <col min="4864" max="4864" width="9.7109375" style="344" bestFit="1" customWidth="1"/>
    <col min="4865" max="4875" width="0" style="344" hidden="1" customWidth="1"/>
    <col min="4876" max="4876" width="17.42578125" style="344" customWidth="1"/>
    <col min="4877" max="4885" width="0" style="344" hidden="1" customWidth="1"/>
    <col min="4886" max="5118" width="8.85546875" style="344"/>
    <col min="5119" max="5119" width="46.28515625" style="344" bestFit="1" customWidth="1"/>
    <col min="5120" max="5120" width="9.7109375" style="344" bestFit="1" customWidth="1"/>
    <col min="5121" max="5131" width="0" style="344" hidden="1" customWidth="1"/>
    <col min="5132" max="5132" width="17.42578125" style="344" customWidth="1"/>
    <col min="5133" max="5141" width="0" style="344" hidden="1" customWidth="1"/>
    <col min="5142" max="5374" width="8.85546875" style="344"/>
    <col min="5375" max="5375" width="46.28515625" style="344" bestFit="1" customWidth="1"/>
    <col min="5376" max="5376" width="9.7109375" style="344" bestFit="1" customWidth="1"/>
    <col min="5377" max="5387" width="0" style="344" hidden="1" customWidth="1"/>
    <col min="5388" max="5388" width="17.42578125" style="344" customWidth="1"/>
    <col min="5389" max="5397" width="0" style="344" hidden="1" customWidth="1"/>
    <col min="5398" max="5630" width="8.85546875" style="344"/>
    <col min="5631" max="5631" width="46.28515625" style="344" bestFit="1" customWidth="1"/>
    <col min="5632" max="5632" width="9.7109375" style="344" bestFit="1" customWidth="1"/>
    <col min="5633" max="5643" width="0" style="344" hidden="1" customWidth="1"/>
    <col min="5644" max="5644" width="17.42578125" style="344" customWidth="1"/>
    <col min="5645" max="5653" width="0" style="344" hidden="1" customWidth="1"/>
    <col min="5654" max="5886" width="8.85546875" style="344"/>
    <col min="5887" max="5887" width="46.28515625" style="344" bestFit="1" customWidth="1"/>
    <col min="5888" max="5888" width="9.7109375" style="344" bestFit="1" customWidth="1"/>
    <col min="5889" max="5899" width="0" style="344" hidden="1" customWidth="1"/>
    <col min="5900" max="5900" width="17.42578125" style="344" customWidth="1"/>
    <col min="5901" max="5909" width="0" style="344" hidden="1" customWidth="1"/>
    <col min="5910" max="6142" width="8.85546875" style="344"/>
    <col min="6143" max="6143" width="46.28515625" style="344" bestFit="1" customWidth="1"/>
    <col min="6144" max="6144" width="9.7109375" style="344" bestFit="1" customWidth="1"/>
    <col min="6145" max="6155" width="0" style="344" hidden="1" customWidth="1"/>
    <col min="6156" max="6156" width="17.42578125" style="344" customWidth="1"/>
    <col min="6157" max="6165" width="0" style="344" hidden="1" customWidth="1"/>
    <col min="6166" max="6398" width="8.85546875" style="344"/>
    <col min="6399" max="6399" width="46.28515625" style="344" bestFit="1" customWidth="1"/>
    <col min="6400" max="6400" width="9.7109375" style="344" bestFit="1" customWidth="1"/>
    <col min="6401" max="6411" width="0" style="344" hidden="1" customWidth="1"/>
    <col min="6412" max="6412" width="17.42578125" style="344" customWidth="1"/>
    <col min="6413" max="6421" width="0" style="344" hidden="1" customWidth="1"/>
    <col min="6422" max="6654" width="8.85546875" style="344"/>
    <col min="6655" max="6655" width="46.28515625" style="344" bestFit="1" customWidth="1"/>
    <col min="6656" max="6656" width="9.7109375" style="344" bestFit="1" customWidth="1"/>
    <col min="6657" max="6667" width="0" style="344" hidden="1" customWidth="1"/>
    <col min="6668" max="6668" width="17.42578125" style="344" customWidth="1"/>
    <col min="6669" max="6677" width="0" style="344" hidden="1" customWidth="1"/>
    <col min="6678" max="6910" width="8.85546875" style="344"/>
    <col min="6911" max="6911" width="46.28515625" style="344" bestFit="1" customWidth="1"/>
    <col min="6912" max="6912" width="9.7109375" style="344" bestFit="1" customWidth="1"/>
    <col min="6913" max="6923" width="0" style="344" hidden="1" customWidth="1"/>
    <col min="6924" max="6924" width="17.42578125" style="344" customWidth="1"/>
    <col min="6925" max="6933" width="0" style="344" hidden="1" customWidth="1"/>
    <col min="6934" max="7166" width="8.85546875" style="344"/>
    <col min="7167" max="7167" width="46.28515625" style="344" bestFit="1" customWidth="1"/>
    <col min="7168" max="7168" width="9.7109375" style="344" bestFit="1" customWidth="1"/>
    <col min="7169" max="7179" width="0" style="344" hidden="1" customWidth="1"/>
    <col min="7180" max="7180" width="17.42578125" style="344" customWidth="1"/>
    <col min="7181" max="7189" width="0" style="344" hidden="1" customWidth="1"/>
    <col min="7190" max="7422" width="8.85546875" style="344"/>
    <col min="7423" max="7423" width="46.28515625" style="344" bestFit="1" customWidth="1"/>
    <col min="7424" max="7424" width="9.7109375" style="344" bestFit="1" customWidth="1"/>
    <col min="7425" max="7435" width="0" style="344" hidden="1" customWidth="1"/>
    <col min="7436" max="7436" width="17.42578125" style="344" customWidth="1"/>
    <col min="7437" max="7445" width="0" style="344" hidden="1" customWidth="1"/>
    <col min="7446" max="7678" width="8.85546875" style="344"/>
    <col min="7679" max="7679" width="46.28515625" style="344" bestFit="1" customWidth="1"/>
    <col min="7680" max="7680" width="9.7109375" style="344" bestFit="1" customWidth="1"/>
    <col min="7681" max="7691" width="0" style="344" hidden="1" customWidth="1"/>
    <col min="7692" max="7692" width="17.42578125" style="344" customWidth="1"/>
    <col min="7693" max="7701" width="0" style="344" hidden="1" customWidth="1"/>
    <col min="7702" max="7934" width="8.85546875" style="344"/>
    <col min="7935" max="7935" width="46.28515625" style="344" bestFit="1" customWidth="1"/>
    <col min="7936" max="7936" width="9.7109375" style="344" bestFit="1" customWidth="1"/>
    <col min="7937" max="7947" width="0" style="344" hidden="1" customWidth="1"/>
    <col min="7948" max="7948" width="17.42578125" style="344" customWidth="1"/>
    <col min="7949" max="7957" width="0" style="344" hidden="1" customWidth="1"/>
    <col min="7958" max="8190" width="8.85546875" style="344"/>
    <col min="8191" max="8191" width="46.28515625" style="344" bestFit="1" customWidth="1"/>
    <col min="8192" max="8192" width="9.7109375" style="344" bestFit="1" customWidth="1"/>
    <col min="8193" max="8203" width="0" style="344" hidden="1" customWidth="1"/>
    <col min="8204" max="8204" width="17.42578125" style="344" customWidth="1"/>
    <col min="8205" max="8213" width="0" style="344" hidden="1" customWidth="1"/>
    <col min="8214" max="8446" width="8.85546875" style="344"/>
    <col min="8447" max="8447" width="46.28515625" style="344" bestFit="1" customWidth="1"/>
    <col min="8448" max="8448" width="9.7109375" style="344" bestFit="1" customWidth="1"/>
    <col min="8449" max="8459" width="0" style="344" hidden="1" customWidth="1"/>
    <col min="8460" max="8460" width="17.42578125" style="344" customWidth="1"/>
    <col min="8461" max="8469" width="0" style="344" hidden="1" customWidth="1"/>
    <col min="8470" max="8702" width="8.85546875" style="344"/>
    <col min="8703" max="8703" width="46.28515625" style="344" bestFit="1" customWidth="1"/>
    <col min="8704" max="8704" width="9.7109375" style="344" bestFit="1" customWidth="1"/>
    <col min="8705" max="8715" width="0" style="344" hidden="1" customWidth="1"/>
    <col min="8716" max="8716" width="17.42578125" style="344" customWidth="1"/>
    <col min="8717" max="8725" width="0" style="344" hidden="1" customWidth="1"/>
    <col min="8726" max="8958" width="8.85546875" style="344"/>
    <col min="8959" max="8959" width="46.28515625" style="344" bestFit="1" customWidth="1"/>
    <col min="8960" max="8960" width="9.7109375" style="344" bestFit="1" customWidth="1"/>
    <col min="8961" max="8971" width="0" style="344" hidden="1" customWidth="1"/>
    <col min="8972" max="8972" width="17.42578125" style="344" customWidth="1"/>
    <col min="8973" max="8981" width="0" style="344" hidden="1" customWidth="1"/>
    <col min="8982" max="9214" width="8.85546875" style="344"/>
    <col min="9215" max="9215" width="46.28515625" style="344" bestFit="1" customWidth="1"/>
    <col min="9216" max="9216" width="9.7109375" style="344" bestFit="1" customWidth="1"/>
    <col min="9217" max="9227" width="0" style="344" hidden="1" customWidth="1"/>
    <col min="9228" max="9228" width="17.42578125" style="344" customWidth="1"/>
    <col min="9229" max="9237" width="0" style="344" hidden="1" customWidth="1"/>
    <col min="9238" max="9470" width="8.85546875" style="344"/>
    <col min="9471" max="9471" width="46.28515625" style="344" bestFit="1" customWidth="1"/>
    <col min="9472" max="9472" width="9.7109375" style="344" bestFit="1" customWidth="1"/>
    <col min="9473" max="9483" width="0" style="344" hidden="1" customWidth="1"/>
    <col min="9484" max="9484" width="17.42578125" style="344" customWidth="1"/>
    <col min="9485" max="9493" width="0" style="344" hidden="1" customWidth="1"/>
    <col min="9494" max="9726" width="8.85546875" style="344"/>
    <col min="9727" max="9727" width="46.28515625" style="344" bestFit="1" customWidth="1"/>
    <col min="9728" max="9728" width="9.7109375" style="344" bestFit="1" customWidth="1"/>
    <col min="9729" max="9739" width="0" style="344" hidden="1" customWidth="1"/>
    <col min="9740" max="9740" width="17.42578125" style="344" customWidth="1"/>
    <col min="9741" max="9749" width="0" style="344" hidden="1" customWidth="1"/>
    <col min="9750" max="9982" width="8.85546875" style="344"/>
    <col min="9983" max="9983" width="46.28515625" style="344" bestFit="1" customWidth="1"/>
    <col min="9984" max="9984" width="9.7109375" style="344" bestFit="1" customWidth="1"/>
    <col min="9985" max="9995" width="0" style="344" hidden="1" customWidth="1"/>
    <col min="9996" max="9996" width="17.42578125" style="344" customWidth="1"/>
    <col min="9997" max="10005" width="0" style="344" hidden="1" customWidth="1"/>
    <col min="10006" max="10238" width="8.85546875" style="344"/>
    <col min="10239" max="10239" width="46.28515625" style="344" bestFit="1" customWidth="1"/>
    <col min="10240" max="10240" width="9.7109375" style="344" bestFit="1" customWidth="1"/>
    <col min="10241" max="10251" width="0" style="344" hidden="1" customWidth="1"/>
    <col min="10252" max="10252" width="17.42578125" style="344" customWidth="1"/>
    <col min="10253" max="10261" width="0" style="344" hidden="1" customWidth="1"/>
    <col min="10262" max="10494" width="8.85546875" style="344"/>
    <col min="10495" max="10495" width="46.28515625" style="344" bestFit="1" customWidth="1"/>
    <col min="10496" max="10496" width="9.7109375" style="344" bestFit="1" customWidth="1"/>
    <col min="10497" max="10507" width="0" style="344" hidden="1" customWidth="1"/>
    <col min="10508" max="10508" width="17.42578125" style="344" customWidth="1"/>
    <col min="10509" max="10517" width="0" style="344" hidden="1" customWidth="1"/>
    <col min="10518" max="10750" width="8.85546875" style="344"/>
    <col min="10751" max="10751" width="46.28515625" style="344" bestFit="1" customWidth="1"/>
    <col min="10752" max="10752" width="9.7109375" style="344" bestFit="1" customWidth="1"/>
    <col min="10753" max="10763" width="0" style="344" hidden="1" customWidth="1"/>
    <col min="10764" max="10764" width="17.42578125" style="344" customWidth="1"/>
    <col min="10765" max="10773" width="0" style="344" hidden="1" customWidth="1"/>
    <col min="10774" max="11006" width="8.85546875" style="344"/>
    <col min="11007" max="11007" width="46.28515625" style="344" bestFit="1" customWidth="1"/>
    <col min="11008" max="11008" width="9.7109375" style="344" bestFit="1" customWidth="1"/>
    <col min="11009" max="11019" width="0" style="344" hidden="1" customWidth="1"/>
    <col min="11020" max="11020" width="17.42578125" style="344" customWidth="1"/>
    <col min="11021" max="11029" width="0" style="344" hidden="1" customWidth="1"/>
    <col min="11030" max="11262" width="8.85546875" style="344"/>
    <col min="11263" max="11263" width="46.28515625" style="344" bestFit="1" customWidth="1"/>
    <col min="11264" max="11264" width="9.7109375" style="344" bestFit="1" customWidth="1"/>
    <col min="11265" max="11275" width="0" style="344" hidden="1" customWidth="1"/>
    <col min="11276" max="11276" width="17.42578125" style="344" customWidth="1"/>
    <col min="11277" max="11285" width="0" style="344" hidden="1" customWidth="1"/>
    <col min="11286" max="11518" width="8.85546875" style="344"/>
    <col min="11519" max="11519" width="46.28515625" style="344" bestFit="1" customWidth="1"/>
    <col min="11520" max="11520" width="9.7109375" style="344" bestFit="1" customWidth="1"/>
    <col min="11521" max="11531" width="0" style="344" hidden="1" customWidth="1"/>
    <col min="11532" max="11532" width="17.42578125" style="344" customWidth="1"/>
    <col min="11533" max="11541" width="0" style="344" hidden="1" customWidth="1"/>
    <col min="11542" max="11774" width="8.85546875" style="344"/>
    <col min="11775" max="11775" width="46.28515625" style="344" bestFit="1" customWidth="1"/>
    <col min="11776" max="11776" width="9.7109375" style="344" bestFit="1" customWidth="1"/>
    <col min="11777" max="11787" width="0" style="344" hidden="1" customWidth="1"/>
    <col min="11788" max="11788" width="17.42578125" style="344" customWidth="1"/>
    <col min="11789" max="11797" width="0" style="344" hidden="1" customWidth="1"/>
    <col min="11798" max="12030" width="8.85546875" style="344"/>
    <col min="12031" max="12031" width="46.28515625" style="344" bestFit="1" customWidth="1"/>
    <col min="12032" max="12032" width="9.7109375" style="344" bestFit="1" customWidth="1"/>
    <col min="12033" max="12043" width="0" style="344" hidden="1" customWidth="1"/>
    <col min="12044" max="12044" width="17.42578125" style="344" customWidth="1"/>
    <col min="12045" max="12053" width="0" style="344" hidden="1" customWidth="1"/>
    <col min="12054" max="12286" width="8.85546875" style="344"/>
    <col min="12287" max="12287" width="46.28515625" style="344" bestFit="1" customWidth="1"/>
    <col min="12288" max="12288" width="9.7109375" style="344" bestFit="1" customWidth="1"/>
    <col min="12289" max="12299" width="0" style="344" hidden="1" customWidth="1"/>
    <col min="12300" max="12300" width="17.42578125" style="344" customWidth="1"/>
    <col min="12301" max="12309" width="0" style="344" hidden="1" customWidth="1"/>
    <col min="12310" max="12542" width="8.85546875" style="344"/>
    <col min="12543" max="12543" width="46.28515625" style="344" bestFit="1" customWidth="1"/>
    <col min="12544" max="12544" width="9.7109375" style="344" bestFit="1" customWidth="1"/>
    <col min="12545" max="12555" width="0" style="344" hidden="1" customWidth="1"/>
    <col min="12556" max="12556" width="17.42578125" style="344" customWidth="1"/>
    <col min="12557" max="12565" width="0" style="344" hidden="1" customWidth="1"/>
    <col min="12566" max="12798" width="8.85546875" style="344"/>
    <col min="12799" max="12799" width="46.28515625" style="344" bestFit="1" customWidth="1"/>
    <col min="12800" max="12800" width="9.7109375" style="344" bestFit="1" customWidth="1"/>
    <col min="12801" max="12811" width="0" style="344" hidden="1" customWidth="1"/>
    <col min="12812" max="12812" width="17.42578125" style="344" customWidth="1"/>
    <col min="12813" max="12821" width="0" style="344" hidden="1" customWidth="1"/>
    <col min="12822" max="13054" width="8.85546875" style="344"/>
    <col min="13055" max="13055" width="46.28515625" style="344" bestFit="1" customWidth="1"/>
    <col min="13056" max="13056" width="9.7109375" style="344" bestFit="1" customWidth="1"/>
    <col min="13057" max="13067" width="0" style="344" hidden="1" customWidth="1"/>
    <col min="13068" max="13068" width="17.42578125" style="344" customWidth="1"/>
    <col min="13069" max="13077" width="0" style="344" hidden="1" customWidth="1"/>
    <col min="13078" max="13310" width="8.85546875" style="344"/>
    <col min="13311" max="13311" width="46.28515625" style="344" bestFit="1" customWidth="1"/>
    <col min="13312" max="13312" width="9.7109375" style="344" bestFit="1" customWidth="1"/>
    <col min="13313" max="13323" width="0" style="344" hidden="1" customWidth="1"/>
    <col min="13324" max="13324" width="17.42578125" style="344" customWidth="1"/>
    <col min="13325" max="13333" width="0" style="344" hidden="1" customWidth="1"/>
    <col min="13334" max="13566" width="8.85546875" style="344"/>
    <col min="13567" max="13567" width="46.28515625" style="344" bestFit="1" customWidth="1"/>
    <col min="13568" max="13568" width="9.7109375" style="344" bestFit="1" customWidth="1"/>
    <col min="13569" max="13579" width="0" style="344" hidden="1" customWidth="1"/>
    <col min="13580" max="13580" width="17.42578125" style="344" customWidth="1"/>
    <col min="13581" max="13589" width="0" style="344" hidden="1" customWidth="1"/>
    <col min="13590" max="13822" width="8.85546875" style="344"/>
    <col min="13823" max="13823" width="46.28515625" style="344" bestFit="1" customWidth="1"/>
    <col min="13824" max="13824" width="9.7109375" style="344" bestFit="1" customWidth="1"/>
    <col min="13825" max="13835" width="0" style="344" hidden="1" customWidth="1"/>
    <col min="13836" max="13836" width="17.42578125" style="344" customWidth="1"/>
    <col min="13837" max="13845" width="0" style="344" hidden="1" customWidth="1"/>
    <col min="13846" max="14078" width="8.85546875" style="344"/>
    <col min="14079" max="14079" width="46.28515625" style="344" bestFit="1" customWidth="1"/>
    <col min="14080" max="14080" width="9.7109375" style="344" bestFit="1" customWidth="1"/>
    <col min="14081" max="14091" width="0" style="344" hidden="1" customWidth="1"/>
    <col min="14092" max="14092" width="17.42578125" style="344" customWidth="1"/>
    <col min="14093" max="14101" width="0" style="344" hidden="1" customWidth="1"/>
    <col min="14102" max="14334" width="8.85546875" style="344"/>
    <col min="14335" max="14335" width="46.28515625" style="344" bestFit="1" customWidth="1"/>
    <col min="14336" max="14336" width="9.7109375" style="344" bestFit="1" customWidth="1"/>
    <col min="14337" max="14347" width="0" style="344" hidden="1" customWidth="1"/>
    <col min="14348" max="14348" width="17.42578125" style="344" customWidth="1"/>
    <col min="14349" max="14357" width="0" style="344" hidden="1" customWidth="1"/>
    <col min="14358" max="14590" width="8.85546875" style="344"/>
    <col min="14591" max="14591" width="46.28515625" style="344" bestFit="1" customWidth="1"/>
    <col min="14592" max="14592" width="9.7109375" style="344" bestFit="1" customWidth="1"/>
    <col min="14593" max="14603" width="0" style="344" hidden="1" customWidth="1"/>
    <col min="14604" max="14604" width="17.42578125" style="344" customWidth="1"/>
    <col min="14605" max="14613" width="0" style="344" hidden="1" customWidth="1"/>
    <col min="14614" max="14846" width="8.85546875" style="344"/>
    <col min="14847" max="14847" width="46.28515625" style="344" bestFit="1" customWidth="1"/>
    <col min="14848" max="14848" width="9.7109375" style="344" bestFit="1" customWidth="1"/>
    <col min="14849" max="14859" width="0" style="344" hidden="1" customWidth="1"/>
    <col min="14860" max="14860" width="17.42578125" style="344" customWidth="1"/>
    <col min="14861" max="14869" width="0" style="344" hidden="1" customWidth="1"/>
    <col min="14870" max="15102" width="8.85546875" style="344"/>
    <col min="15103" max="15103" width="46.28515625" style="344" bestFit="1" customWidth="1"/>
    <col min="15104" max="15104" width="9.7109375" style="344" bestFit="1" customWidth="1"/>
    <col min="15105" max="15115" width="0" style="344" hidden="1" customWidth="1"/>
    <col min="15116" max="15116" width="17.42578125" style="344" customWidth="1"/>
    <col min="15117" max="15125" width="0" style="344" hidden="1" customWidth="1"/>
    <col min="15126" max="15358" width="8.85546875" style="344"/>
    <col min="15359" max="15359" width="46.28515625" style="344" bestFit="1" customWidth="1"/>
    <col min="15360" max="15360" width="9.7109375" style="344" bestFit="1" customWidth="1"/>
    <col min="15361" max="15371" width="0" style="344" hidden="1" customWidth="1"/>
    <col min="15372" max="15372" width="17.42578125" style="344" customWidth="1"/>
    <col min="15373" max="15381" width="0" style="344" hidden="1" customWidth="1"/>
    <col min="15382" max="15614" width="8.85546875" style="344"/>
    <col min="15615" max="15615" width="46.28515625" style="344" bestFit="1" customWidth="1"/>
    <col min="15616" max="15616" width="9.7109375" style="344" bestFit="1" customWidth="1"/>
    <col min="15617" max="15627" width="0" style="344" hidden="1" customWidth="1"/>
    <col min="15628" max="15628" width="17.42578125" style="344" customWidth="1"/>
    <col min="15629" max="15637" width="0" style="344" hidden="1" customWidth="1"/>
    <col min="15638" max="15870" width="8.85546875" style="344"/>
    <col min="15871" max="15871" width="46.28515625" style="344" bestFit="1" customWidth="1"/>
    <col min="15872" max="15872" width="9.7109375" style="344" bestFit="1" customWidth="1"/>
    <col min="15873" max="15883" width="0" style="344" hidden="1" customWidth="1"/>
    <col min="15884" max="15884" width="17.42578125" style="344" customWidth="1"/>
    <col min="15885" max="15893" width="0" style="344" hidden="1" customWidth="1"/>
    <col min="15894" max="16126" width="8.85546875" style="344"/>
    <col min="16127" max="16127" width="46.28515625" style="344" bestFit="1" customWidth="1"/>
    <col min="16128" max="16128" width="9.7109375" style="344" bestFit="1" customWidth="1"/>
    <col min="16129" max="16139" width="0" style="344" hidden="1" customWidth="1"/>
    <col min="16140" max="16140" width="17.42578125" style="344" customWidth="1"/>
    <col min="16141" max="16149" width="0" style="344" hidden="1" customWidth="1"/>
    <col min="16150" max="16382" width="8.85546875" style="344"/>
    <col min="16383" max="16384" width="12.7109375" style="344" customWidth="1"/>
  </cols>
  <sheetData>
    <row r="1" spans="1:15" s="343" customFormat="1" ht="15.75">
      <c r="A1" s="678" t="s">
        <v>218</v>
      </c>
      <c r="B1" s="678"/>
      <c r="C1" s="679"/>
      <c r="D1" s="679"/>
      <c r="E1" s="679"/>
      <c r="F1" s="679"/>
      <c r="G1" s="679"/>
      <c r="H1" s="679"/>
      <c r="I1" s="679"/>
      <c r="J1" s="679"/>
      <c r="K1" s="679"/>
      <c r="L1" s="679"/>
      <c r="M1" s="679"/>
      <c r="N1" s="679"/>
      <c r="O1" s="679"/>
    </row>
    <row r="2" spans="1:15" s="343" customFormat="1" ht="15.75">
      <c r="A2" s="680" t="s">
        <v>225</v>
      </c>
      <c r="B2" s="680"/>
      <c r="C2" s="681"/>
      <c r="D2" s="681"/>
      <c r="E2" s="681"/>
      <c r="F2" s="681"/>
      <c r="G2" s="681"/>
      <c r="H2" s="681"/>
      <c r="I2" s="681"/>
      <c r="J2" s="681"/>
      <c r="K2" s="681"/>
      <c r="L2" s="681"/>
      <c r="M2" s="681"/>
      <c r="N2" s="681"/>
      <c r="O2" s="681"/>
    </row>
    <row r="3" spans="1:15" s="343" customFormat="1" ht="15.75">
      <c r="A3" s="682" t="str">
        <f>'Fund 0666'!A3:O3</f>
        <v>Data Through April 30, 2020</v>
      </c>
      <c r="B3" s="682"/>
      <c r="C3" s="683"/>
      <c r="D3" s="683"/>
      <c r="E3" s="683"/>
      <c r="F3" s="683"/>
      <c r="G3" s="683"/>
      <c r="H3" s="683"/>
      <c r="I3" s="683"/>
      <c r="J3" s="683"/>
      <c r="K3" s="683"/>
      <c r="L3" s="683"/>
      <c r="M3" s="683"/>
      <c r="N3" s="683"/>
      <c r="O3" s="683"/>
    </row>
    <row r="4" spans="1:15" s="343" customFormat="1">
      <c r="A4" s="332"/>
      <c r="B4" s="332"/>
      <c r="C4" s="328"/>
      <c r="D4" s="328"/>
      <c r="E4" s="328"/>
      <c r="F4" s="328"/>
      <c r="G4" s="328"/>
      <c r="H4" s="328"/>
      <c r="I4" s="333"/>
      <c r="J4" s="333"/>
      <c r="K4" s="333"/>
      <c r="L4" s="325"/>
      <c r="M4" s="325"/>
      <c r="N4" s="325"/>
      <c r="O4" s="325"/>
    </row>
    <row r="5" spans="1:15">
      <c r="A5" s="334"/>
      <c r="B5" s="334"/>
      <c r="C5" s="328"/>
      <c r="D5" s="328"/>
      <c r="E5" s="328"/>
      <c r="F5" s="328"/>
      <c r="G5" s="328"/>
      <c r="H5" s="328"/>
      <c r="I5" s="335"/>
      <c r="J5" s="335"/>
      <c r="K5" s="335"/>
      <c r="L5" s="328"/>
      <c r="M5" s="328"/>
      <c r="N5" s="328"/>
      <c r="O5" s="328"/>
    </row>
    <row r="6" spans="1:15" ht="15.75">
      <c r="A6" s="92"/>
      <c r="B6" s="92"/>
      <c r="C6" s="356"/>
      <c r="D6" s="356"/>
      <c r="E6" s="356"/>
      <c r="F6" s="356"/>
      <c r="G6" s="356"/>
      <c r="H6" s="356"/>
      <c r="I6" s="356"/>
      <c r="J6" s="356"/>
      <c r="K6" s="356"/>
      <c r="L6" s="356"/>
      <c r="M6" s="356"/>
      <c r="N6" s="356"/>
      <c r="O6" s="356" t="s">
        <v>452</v>
      </c>
    </row>
    <row r="7" spans="1:15" s="345" customFormat="1" ht="16.5" thickBot="1">
      <c r="A7" s="93"/>
      <c r="B7" s="93"/>
      <c r="C7" s="327" t="s">
        <v>461</v>
      </c>
      <c r="D7" s="327" t="s">
        <v>462</v>
      </c>
      <c r="E7" s="327" t="s">
        <v>463</v>
      </c>
      <c r="F7" s="327" t="s">
        <v>464</v>
      </c>
      <c r="G7" s="327" t="s">
        <v>453</v>
      </c>
      <c r="H7" s="327" t="s">
        <v>454</v>
      </c>
      <c r="I7" s="327" t="s">
        <v>455</v>
      </c>
      <c r="J7" s="327" t="s">
        <v>456</v>
      </c>
      <c r="K7" s="327" t="s">
        <v>457</v>
      </c>
      <c r="L7" s="327" t="s">
        <v>458</v>
      </c>
      <c r="M7" s="327" t="s">
        <v>459</v>
      </c>
      <c r="N7" s="327" t="s">
        <v>460</v>
      </c>
      <c r="O7" s="380" t="str">
        <f>'Fund 8093'!O7</f>
        <v>as of 4/30/20</v>
      </c>
    </row>
    <row r="8" spans="1:15" ht="16.5" thickTop="1">
      <c r="A8" s="92"/>
      <c r="B8" s="92"/>
      <c r="C8" s="86"/>
      <c r="D8" s="86"/>
      <c r="E8" s="86"/>
      <c r="F8" s="86"/>
      <c r="G8" s="86"/>
      <c r="H8" s="86"/>
      <c r="I8" s="94"/>
      <c r="J8" s="95"/>
      <c r="K8" s="95"/>
      <c r="L8" s="86"/>
      <c r="M8" s="86"/>
      <c r="N8" s="86"/>
      <c r="O8" s="86"/>
    </row>
    <row r="9" spans="1:15" ht="16.5" thickBot="1">
      <c r="A9" s="349" t="s">
        <v>221</v>
      </c>
      <c r="B9" s="363"/>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75">
      <c r="A10" s="92"/>
      <c r="B10" s="92"/>
      <c r="C10" s="86"/>
      <c r="D10" s="86"/>
      <c r="E10" s="86"/>
      <c r="F10" s="86"/>
      <c r="G10" s="86"/>
      <c r="H10" s="86"/>
      <c r="I10" s="94"/>
      <c r="J10" s="94"/>
      <c r="K10" s="94"/>
      <c r="L10" s="86"/>
      <c r="M10" s="86"/>
      <c r="N10" s="86"/>
      <c r="O10" s="86"/>
    </row>
    <row r="11" spans="1:15" ht="15.75">
      <c r="A11" s="381" t="s">
        <v>217</v>
      </c>
      <c r="B11" s="381" t="s">
        <v>269</v>
      </c>
      <c r="C11" s="86"/>
      <c r="D11" s="86"/>
      <c r="E11" s="86"/>
      <c r="F11" s="86"/>
      <c r="G11" s="86"/>
      <c r="H11" s="86"/>
      <c r="I11" s="94"/>
      <c r="J11" s="94"/>
      <c r="K11" s="94"/>
      <c r="L11" s="86"/>
      <c r="M11" s="86"/>
      <c r="N11" s="86"/>
      <c r="O11" s="86"/>
    </row>
    <row r="12" spans="1:15" ht="15.75">
      <c r="A12" s="92"/>
      <c r="B12" s="92"/>
      <c r="C12" s="86"/>
      <c r="D12" s="86"/>
      <c r="E12" s="86"/>
      <c r="F12" s="86"/>
      <c r="G12" s="86"/>
      <c r="H12" s="86"/>
      <c r="I12" s="94"/>
      <c r="J12" s="94"/>
      <c r="K12" s="94"/>
      <c r="L12" s="86"/>
      <c r="M12" s="86"/>
      <c r="N12" s="86"/>
      <c r="O12" s="86"/>
    </row>
    <row r="13" spans="1:15" ht="63">
      <c r="A13" s="92" t="s">
        <v>226</v>
      </c>
      <c r="B13" s="383" t="s">
        <v>390</v>
      </c>
      <c r="C13" s="86">
        <v>339.16</v>
      </c>
      <c r="D13" s="86">
        <v>384.99</v>
      </c>
      <c r="E13" s="86">
        <v>463.83</v>
      </c>
      <c r="F13" s="86">
        <v>599.49</v>
      </c>
      <c r="G13" s="99">
        <v>628.82000000000005</v>
      </c>
      <c r="H13" s="86">
        <v>223.66</v>
      </c>
      <c r="I13" s="86">
        <v>575.63</v>
      </c>
      <c r="J13" s="86">
        <v>320.83</v>
      </c>
      <c r="K13" s="86"/>
      <c r="L13" s="86"/>
      <c r="M13" s="86"/>
      <c r="N13" s="86"/>
      <c r="O13" s="86">
        <f>ROUND(SUM(C13:N13),0)</f>
        <v>3536</v>
      </c>
    </row>
    <row r="14" spans="1:15" ht="15.75">
      <c r="A14" s="92"/>
      <c r="B14" s="92"/>
      <c r="C14" s="86"/>
      <c r="D14" s="86"/>
      <c r="E14" s="86"/>
      <c r="F14" s="86"/>
      <c r="G14" s="86"/>
      <c r="H14" s="86"/>
      <c r="I14" s="86"/>
      <c r="J14" s="86"/>
      <c r="K14" s="86"/>
      <c r="L14" s="86"/>
      <c r="M14" s="86"/>
      <c r="N14" s="86"/>
      <c r="O14" s="86"/>
    </row>
    <row r="15" spans="1:15" ht="15.75">
      <c r="A15" s="92"/>
      <c r="B15" s="92"/>
      <c r="C15" s="86"/>
      <c r="D15" s="86"/>
      <c r="E15" s="86"/>
      <c r="F15" s="86"/>
      <c r="G15" s="86"/>
      <c r="H15" s="86"/>
      <c r="I15" s="94"/>
      <c r="J15" s="94"/>
      <c r="K15" s="94"/>
      <c r="L15" s="86"/>
      <c r="M15" s="86"/>
      <c r="N15" s="86"/>
      <c r="O15" s="86"/>
    </row>
    <row r="16" spans="1:15" ht="15.75">
      <c r="A16" s="382" t="s">
        <v>216</v>
      </c>
      <c r="B16" s="382"/>
      <c r="C16" s="89">
        <f>SUM(C8:C15)</f>
        <v>339.16</v>
      </c>
      <c r="D16" s="89">
        <f t="shared" ref="D16:K16" si="1">SUM(D8:D15)</f>
        <v>384.99</v>
      </c>
      <c r="E16" s="89">
        <f t="shared" si="1"/>
        <v>463.83</v>
      </c>
      <c r="F16" s="89">
        <f t="shared" si="1"/>
        <v>599.49</v>
      </c>
      <c r="G16" s="89">
        <f t="shared" si="1"/>
        <v>628.82000000000005</v>
      </c>
      <c r="H16" s="89">
        <f t="shared" si="1"/>
        <v>223.66</v>
      </c>
      <c r="I16" s="89">
        <f t="shared" si="1"/>
        <v>575.63</v>
      </c>
      <c r="J16" s="89">
        <f t="shared" si="1"/>
        <v>320.83</v>
      </c>
      <c r="K16" s="89">
        <f t="shared" si="1"/>
        <v>0</v>
      </c>
      <c r="L16" s="89">
        <f>ROUND((SUM(L8:L15)),0)</f>
        <v>0</v>
      </c>
      <c r="M16" s="89">
        <f>ROUND((SUM(M8:M15)),0)</f>
        <v>0</v>
      </c>
      <c r="N16" s="89">
        <f>ROUND((SUM(N8:N15)),0)</f>
        <v>0</v>
      </c>
      <c r="O16" s="89">
        <f>SUM(C16:N16)</f>
        <v>3536.41</v>
      </c>
    </row>
    <row r="17" spans="1:15" ht="15.75">
      <c r="A17" s="92"/>
      <c r="B17" s="92"/>
      <c r="C17" s="86"/>
      <c r="D17" s="86"/>
      <c r="E17" s="86"/>
      <c r="F17" s="86"/>
      <c r="G17" s="86"/>
      <c r="H17" s="86"/>
      <c r="I17" s="100"/>
      <c r="J17" s="100"/>
      <c r="K17" s="100"/>
      <c r="L17" s="86"/>
      <c r="M17" s="86"/>
      <c r="N17" s="86"/>
      <c r="O17" s="86"/>
    </row>
    <row r="18" spans="1:15" ht="15.75">
      <c r="A18" s="381" t="s">
        <v>215</v>
      </c>
      <c r="B18" s="381"/>
      <c r="C18" s="86"/>
      <c r="D18" s="86"/>
      <c r="E18" s="86"/>
      <c r="F18" s="86"/>
      <c r="G18" s="86"/>
      <c r="H18" s="86"/>
      <c r="I18" s="100"/>
      <c r="J18" s="100"/>
      <c r="K18" s="100"/>
      <c r="L18" s="86"/>
      <c r="M18" s="86"/>
      <c r="N18" s="86"/>
      <c r="O18" s="86"/>
    </row>
    <row r="19" spans="1:15" ht="15.75">
      <c r="A19" s="101"/>
      <c r="B19" s="101"/>
      <c r="C19" s="86"/>
      <c r="D19" s="86"/>
      <c r="E19" s="86"/>
      <c r="F19" s="86"/>
      <c r="G19" s="86"/>
      <c r="H19" s="86"/>
      <c r="I19" s="100"/>
      <c r="J19" s="100"/>
      <c r="K19" s="100"/>
      <c r="L19" s="86"/>
      <c r="M19" s="86"/>
      <c r="N19" s="86"/>
      <c r="O19" s="86"/>
    </row>
    <row r="20" spans="1:15" ht="15.75">
      <c r="A20" s="96" t="s">
        <v>227</v>
      </c>
      <c r="B20" s="96"/>
      <c r="C20" s="86">
        <f>-C16</f>
        <v>-339.16</v>
      </c>
      <c r="D20" s="86">
        <f t="shared" ref="D20:K20" si="2">-D16</f>
        <v>-384.99</v>
      </c>
      <c r="E20" s="86">
        <f t="shared" si="2"/>
        <v>-463.83</v>
      </c>
      <c r="F20" s="86">
        <f t="shared" si="2"/>
        <v>-599.49</v>
      </c>
      <c r="G20" s="86">
        <f t="shared" si="2"/>
        <v>-628.82000000000005</v>
      </c>
      <c r="H20" s="86">
        <f t="shared" si="2"/>
        <v>-223.66</v>
      </c>
      <c r="I20" s="86">
        <f t="shared" si="2"/>
        <v>-575.63</v>
      </c>
      <c r="J20" s="86">
        <f t="shared" si="2"/>
        <v>-320.83</v>
      </c>
      <c r="K20" s="86">
        <f t="shared" si="2"/>
        <v>0</v>
      </c>
      <c r="L20" s="86">
        <f>ROUND(-L16,0)</f>
        <v>0</v>
      </c>
      <c r="M20" s="86">
        <f>ROUND(-M16,0)</f>
        <v>0</v>
      </c>
      <c r="N20" s="86">
        <f>ROUND(-N16,0)</f>
        <v>0</v>
      </c>
      <c r="O20" s="86">
        <f>ROUND(SUM(C20:N20),0)</f>
        <v>-3536</v>
      </c>
    </row>
    <row r="21" spans="1:15" ht="15.75">
      <c r="A21" s="101"/>
      <c r="B21" s="101"/>
      <c r="C21" s="86"/>
      <c r="D21" s="86"/>
      <c r="E21" s="86"/>
      <c r="F21" s="86"/>
      <c r="G21" s="86"/>
      <c r="H21" s="86"/>
      <c r="I21" s="100"/>
      <c r="J21" s="100"/>
      <c r="K21" s="100"/>
      <c r="L21" s="86"/>
      <c r="M21" s="86"/>
      <c r="N21" s="86"/>
      <c r="O21" s="86"/>
    </row>
    <row r="22" spans="1:15" ht="15.75">
      <c r="A22" s="101"/>
      <c r="B22" s="101"/>
      <c r="C22" s="86"/>
      <c r="D22" s="86"/>
      <c r="E22" s="86"/>
      <c r="F22" s="86"/>
      <c r="G22" s="86"/>
      <c r="H22" s="86"/>
      <c r="I22" s="100"/>
      <c r="J22" s="100"/>
      <c r="K22" s="100"/>
      <c r="L22" s="86"/>
      <c r="M22" s="86"/>
      <c r="N22" s="86"/>
      <c r="O22" s="86"/>
    </row>
    <row r="23" spans="1:15" ht="15.75">
      <c r="A23" s="381" t="s">
        <v>214</v>
      </c>
      <c r="B23" s="381"/>
      <c r="C23" s="89">
        <f>SUM(C19:C22)</f>
        <v>-339.16</v>
      </c>
      <c r="D23" s="89">
        <f t="shared" ref="D23:N23" si="3">SUM(D19:D22)</f>
        <v>-384.99</v>
      </c>
      <c r="E23" s="89">
        <f t="shared" si="3"/>
        <v>-463.83</v>
      </c>
      <c r="F23" s="89">
        <f t="shared" si="3"/>
        <v>-599.49</v>
      </c>
      <c r="G23" s="89">
        <f t="shared" si="3"/>
        <v>-628.82000000000005</v>
      </c>
      <c r="H23" s="89">
        <f t="shared" si="3"/>
        <v>-223.66</v>
      </c>
      <c r="I23" s="89">
        <f t="shared" si="3"/>
        <v>-575.63</v>
      </c>
      <c r="J23" s="89">
        <f t="shared" si="3"/>
        <v>-320.83</v>
      </c>
      <c r="K23" s="89">
        <f t="shared" si="3"/>
        <v>0</v>
      </c>
      <c r="L23" s="89">
        <f t="shared" si="3"/>
        <v>0</v>
      </c>
      <c r="M23" s="89">
        <f t="shared" si="3"/>
        <v>0</v>
      </c>
      <c r="N23" s="89">
        <f t="shared" si="3"/>
        <v>0</v>
      </c>
      <c r="O23" s="89">
        <f>SUM(O19:O22)</f>
        <v>-3536</v>
      </c>
    </row>
    <row r="24" spans="1:15" ht="15.75">
      <c r="A24" s="92"/>
      <c r="B24" s="92"/>
      <c r="C24" s="86"/>
      <c r="D24" s="86"/>
      <c r="E24" s="86"/>
      <c r="F24" s="86"/>
      <c r="G24" s="86"/>
      <c r="H24" s="86"/>
      <c r="I24" s="100"/>
      <c r="J24" s="100"/>
      <c r="K24" s="100"/>
      <c r="L24" s="86"/>
      <c r="M24" s="86"/>
      <c r="N24" s="86"/>
      <c r="O24" s="86"/>
    </row>
    <row r="25" spans="1:15" ht="16.5" thickBot="1">
      <c r="A25" s="349" t="s">
        <v>213</v>
      </c>
      <c r="B25" s="349"/>
      <c r="C25" s="353">
        <f>+C9+C16+C23</f>
        <v>0</v>
      </c>
      <c r="D25" s="353">
        <f t="shared" ref="D25:N25" si="4">+D9+D16+D23</f>
        <v>0</v>
      </c>
      <c r="E25" s="353">
        <f t="shared" si="4"/>
        <v>0</v>
      </c>
      <c r="F25" s="353">
        <f t="shared" si="4"/>
        <v>0</v>
      </c>
      <c r="G25" s="353">
        <f t="shared" si="4"/>
        <v>0</v>
      </c>
      <c r="H25" s="353">
        <f t="shared" si="4"/>
        <v>0</v>
      </c>
      <c r="I25" s="353">
        <f t="shared" si="4"/>
        <v>0</v>
      </c>
      <c r="J25" s="353">
        <f t="shared" si="4"/>
        <v>0</v>
      </c>
      <c r="K25" s="353">
        <f t="shared" si="4"/>
        <v>0</v>
      </c>
      <c r="L25" s="353">
        <f t="shared" si="4"/>
        <v>0</v>
      </c>
      <c r="M25" s="353">
        <f t="shared" si="4"/>
        <v>0</v>
      </c>
      <c r="N25" s="353">
        <f t="shared" si="4"/>
        <v>0</v>
      </c>
      <c r="O25" s="353">
        <f>ROUND((+O9+O16+O23),0)</f>
        <v>0</v>
      </c>
    </row>
    <row r="26" spans="1:15" ht="15.75">
      <c r="A26" s="102"/>
      <c r="B26" s="102"/>
      <c r="C26" s="85"/>
      <c r="D26" s="85"/>
      <c r="E26" s="85"/>
      <c r="F26" s="85"/>
      <c r="G26" s="85"/>
      <c r="H26" s="85"/>
      <c r="I26" s="85"/>
      <c r="J26" s="85"/>
      <c r="K26" s="85"/>
      <c r="L26" s="85"/>
      <c r="M26" s="85"/>
      <c r="N26" s="85"/>
      <c r="O26" s="85"/>
    </row>
    <row r="27" spans="1:15" ht="15.75">
      <c r="A27" s="102"/>
      <c r="B27" s="102"/>
      <c r="C27" s="85"/>
      <c r="D27" s="85"/>
      <c r="E27" s="85"/>
      <c r="F27" s="85"/>
      <c r="G27" s="85"/>
      <c r="H27" s="85"/>
      <c r="I27" s="85"/>
      <c r="J27" s="85"/>
      <c r="K27" s="85"/>
      <c r="L27" s="85"/>
      <c r="M27" s="85"/>
      <c r="N27" s="85"/>
      <c r="O27" s="85"/>
    </row>
    <row r="28" spans="1:15" ht="15.75">
      <c r="A28" s="85" t="s">
        <v>228</v>
      </c>
      <c r="B28" s="85"/>
      <c r="C28" s="85"/>
      <c r="D28" s="85"/>
      <c r="E28" s="85"/>
      <c r="F28" s="85"/>
      <c r="G28" s="85"/>
      <c r="H28" s="85"/>
      <c r="I28" s="85"/>
      <c r="J28" s="85"/>
      <c r="K28" s="85"/>
      <c r="L28" s="85"/>
      <c r="M28" s="85"/>
      <c r="N28" s="85"/>
      <c r="O28" s="85"/>
    </row>
    <row r="29" spans="1:15" ht="15.75">
      <c r="A29" s="102"/>
      <c r="B29" s="102"/>
      <c r="C29" s="85"/>
      <c r="D29" s="85"/>
      <c r="E29" s="85"/>
      <c r="F29" s="85"/>
      <c r="G29" s="85"/>
      <c r="H29" s="85"/>
      <c r="I29" s="85"/>
      <c r="J29" s="85"/>
      <c r="K29" s="85"/>
      <c r="L29" s="85"/>
      <c r="M29" s="85"/>
      <c r="N29" s="85"/>
      <c r="O29" s="85"/>
    </row>
    <row r="30" spans="1:15" ht="15.75">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A4" sqref="A4"/>
    </sheetView>
  </sheetViews>
  <sheetFormatPr defaultRowHeight="12.75"/>
  <cols>
    <col min="1" max="1" width="64.7109375" style="336" bestFit="1" customWidth="1"/>
    <col min="2" max="2" width="17.140625" style="336" bestFit="1" customWidth="1"/>
    <col min="3" max="3" width="11.28515625" style="326" hidden="1" customWidth="1"/>
    <col min="4" max="4" width="11.42578125" style="326" hidden="1" customWidth="1"/>
    <col min="5" max="6" width="11.7109375" style="326" hidden="1" customWidth="1"/>
    <col min="7" max="7" width="11.28515625" style="326" hidden="1" customWidth="1"/>
    <col min="8" max="8" width="11.7109375" style="326" hidden="1" customWidth="1"/>
    <col min="9" max="9" width="12.140625" style="326" hidden="1" customWidth="1"/>
    <col min="10" max="10" width="11.7109375" style="326" customWidth="1"/>
    <col min="11" max="11" width="12.140625" style="326" hidden="1" customWidth="1"/>
    <col min="12" max="12" width="11.42578125" style="326" hidden="1" customWidth="1"/>
    <col min="13" max="13" width="11.140625" style="326" hidden="1" customWidth="1"/>
    <col min="14" max="14" width="11.7109375" style="326" hidden="1" customWidth="1"/>
    <col min="15" max="15" width="16.140625" style="326" bestFit="1" customWidth="1"/>
    <col min="16" max="16" width="22.28515625" style="336" customWidth="1"/>
    <col min="17" max="17" width="22.28515625" style="337" customWidth="1"/>
    <col min="18" max="18" width="22.28515625" style="336" customWidth="1"/>
    <col min="19" max="20" width="9.28515625" style="336" customWidth="1"/>
    <col min="21" max="21" width="12.7109375" style="336" customWidth="1"/>
    <col min="22" max="22" width="10.42578125" style="336" customWidth="1"/>
    <col min="23" max="254" width="8.85546875" style="336"/>
    <col min="255" max="255" width="63.5703125" style="336" bestFit="1" customWidth="1"/>
    <col min="256" max="256" width="10.7109375" style="336" bestFit="1" customWidth="1"/>
    <col min="257" max="267" width="0" style="336" hidden="1" customWidth="1"/>
    <col min="268" max="268" width="14.85546875" style="336" bestFit="1" customWidth="1"/>
    <col min="269" max="277" width="0" style="336" hidden="1" customWidth="1"/>
    <col min="278" max="278" width="10.42578125" style="336" customWidth="1"/>
    <col min="279" max="510" width="8.85546875" style="336"/>
    <col min="511" max="511" width="63.5703125" style="336" bestFit="1" customWidth="1"/>
    <col min="512" max="512" width="10.7109375" style="336" bestFit="1" customWidth="1"/>
    <col min="513" max="523" width="0" style="336" hidden="1" customWidth="1"/>
    <col min="524" max="524" width="14.85546875" style="336" bestFit="1" customWidth="1"/>
    <col min="525" max="533" width="0" style="336" hidden="1" customWidth="1"/>
    <col min="534" max="534" width="10.42578125" style="336" customWidth="1"/>
    <col min="535" max="766" width="8.85546875" style="336"/>
    <col min="767" max="767" width="63.5703125" style="336" bestFit="1" customWidth="1"/>
    <col min="768" max="768" width="10.7109375" style="336" bestFit="1" customWidth="1"/>
    <col min="769" max="779" width="0" style="336" hidden="1" customWidth="1"/>
    <col min="780" max="780" width="14.85546875" style="336" bestFit="1" customWidth="1"/>
    <col min="781" max="789" width="0" style="336" hidden="1" customWidth="1"/>
    <col min="790" max="790" width="10.42578125" style="336" customWidth="1"/>
    <col min="791" max="1022" width="8.85546875" style="336"/>
    <col min="1023" max="1023" width="63.5703125" style="336" bestFit="1" customWidth="1"/>
    <col min="1024" max="1024" width="10.7109375" style="336" bestFit="1" customWidth="1"/>
    <col min="1025" max="1035" width="0" style="336" hidden="1" customWidth="1"/>
    <col min="1036" max="1036" width="14.85546875" style="336" bestFit="1" customWidth="1"/>
    <col min="1037" max="1045" width="0" style="336" hidden="1" customWidth="1"/>
    <col min="1046" max="1046" width="10.42578125" style="336" customWidth="1"/>
    <col min="1047" max="1278" width="8.85546875" style="336"/>
    <col min="1279" max="1279" width="63.5703125" style="336" bestFit="1" customWidth="1"/>
    <col min="1280" max="1280" width="10.7109375" style="336" bestFit="1" customWidth="1"/>
    <col min="1281" max="1291" width="0" style="336" hidden="1" customWidth="1"/>
    <col min="1292" max="1292" width="14.85546875" style="336" bestFit="1" customWidth="1"/>
    <col min="1293" max="1301" width="0" style="336" hidden="1" customWidth="1"/>
    <col min="1302" max="1302" width="10.42578125" style="336" customWidth="1"/>
    <col min="1303" max="1534" width="8.85546875" style="336"/>
    <col min="1535" max="1535" width="63.5703125" style="336" bestFit="1" customWidth="1"/>
    <col min="1536" max="1536" width="10.7109375" style="336" bestFit="1" customWidth="1"/>
    <col min="1537" max="1547" width="0" style="336" hidden="1" customWidth="1"/>
    <col min="1548" max="1548" width="14.85546875" style="336" bestFit="1" customWidth="1"/>
    <col min="1549" max="1557" width="0" style="336" hidden="1" customWidth="1"/>
    <col min="1558" max="1558" width="10.42578125" style="336" customWidth="1"/>
    <col min="1559" max="1790" width="8.85546875" style="336"/>
    <col min="1791" max="1791" width="63.5703125" style="336" bestFit="1" customWidth="1"/>
    <col min="1792" max="1792" width="10.7109375" style="336" bestFit="1" customWidth="1"/>
    <col min="1793" max="1803" width="0" style="336" hidden="1" customWidth="1"/>
    <col min="1804" max="1804" width="14.85546875" style="336" bestFit="1" customWidth="1"/>
    <col min="1805" max="1813" width="0" style="336" hidden="1" customWidth="1"/>
    <col min="1814" max="1814" width="10.42578125" style="336" customWidth="1"/>
    <col min="1815" max="2046" width="8.85546875" style="336"/>
    <col min="2047" max="2047" width="63.5703125" style="336" bestFit="1" customWidth="1"/>
    <col min="2048" max="2048" width="10.7109375" style="336" bestFit="1" customWidth="1"/>
    <col min="2049" max="2059" width="0" style="336" hidden="1" customWidth="1"/>
    <col min="2060" max="2060" width="14.85546875" style="336" bestFit="1" customWidth="1"/>
    <col min="2061" max="2069" width="0" style="336" hidden="1" customWidth="1"/>
    <col min="2070" max="2070" width="10.42578125" style="336" customWidth="1"/>
    <col min="2071" max="2302" width="8.85546875" style="336"/>
    <col min="2303" max="2303" width="63.5703125" style="336" bestFit="1" customWidth="1"/>
    <col min="2304" max="2304" width="10.7109375" style="336" bestFit="1" customWidth="1"/>
    <col min="2305" max="2315" width="0" style="336" hidden="1" customWidth="1"/>
    <col min="2316" max="2316" width="14.85546875" style="336" bestFit="1" customWidth="1"/>
    <col min="2317" max="2325" width="0" style="336" hidden="1" customWidth="1"/>
    <col min="2326" max="2326" width="10.42578125" style="336" customWidth="1"/>
    <col min="2327" max="2558" width="8.85546875" style="336"/>
    <col min="2559" max="2559" width="63.5703125" style="336" bestFit="1" customWidth="1"/>
    <col min="2560" max="2560" width="10.7109375" style="336" bestFit="1" customWidth="1"/>
    <col min="2561" max="2571" width="0" style="336" hidden="1" customWidth="1"/>
    <col min="2572" max="2572" width="14.85546875" style="336" bestFit="1" customWidth="1"/>
    <col min="2573" max="2581" width="0" style="336" hidden="1" customWidth="1"/>
    <col min="2582" max="2582" width="10.42578125" style="336" customWidth="1"/>
    <col min="2583" max="2814" width="8.85546875" style="336"/>
    <col min="2815" max="2815" width="63.5703125" style="336" bestFit="1" customWidth="1"/>
    <col min="2816" max="2816" width="10.7109375" style="336" bestFit="1" customWidth="1"/>
    <col min="2817" max="2827" width="0" style="336" hidden="1" customWidth="1"/>
    <col min="2828" max="2828" width="14.85546875" style="336" bestFit="1" customWidth="1"/>
    <col min="2829" max="2837" width="0" style="336" hidden="1" customWidth="1"/>
    <col min="2838" max="2838" width="10.42578125" style="336" customWidth="1"/>
    <col min="2839" max="3070" width="8.85546875" style="336"/>
    <col min="3071" max="3071" width="63.5703125" style="336" bestFit="1" customWidth="1"/>
    <col min="3072" max="3072" width="10.7109375" style="336" bestFit="1" customWidth="1"/>
    <col min="3073" max="3083" width="0" style="336" hidden="1" customWidth="1"/>
    <col min="3084" max="3084" width="14.85546875" style="336" bestFit="1" customWidth="1"/>
    <col min="3085" max="3093" width="0" style="336" hidden="1" customWidth="1"/>
    <col min="3094" max="3094" width="10.42578125" style="336" customWidth="1"/>
    <col min="3095" max="3326" width="8.85546875" style="336"/>
    <col min="3327" max="3327" width="63.5703125" style="336" bestFit="1" customWidth="1"/>
    <col min="3328" max="3328" width="10.7109375" style="336" bestFit="1" customWidth="1"/>
    <col min="3329" max="3339" width="0" style="336" hidden="1" customWidth="1"/>
    <col min="3340" max="3340" width="14.85546875" style="336" bestFit="1" customWidth="1"/>
    <col min="3341" max="3349" width="0" style="336" hidden="1" customWidth="1"/>
    <col min="3350" max="3350" width="10.42578125" style="336" customWidth="1"/>
    <col min="3351" max="3582" width="8.85546875" style="336"/>
    <col min="3583" max="3583" width="63.5703125" style="336" bestFit="1" customWidth="1"/>
    <col min="3584" max="3584" width="10.7109375" style="336" bestFit="1" customWidth="1"/>
    <col min="3585" max="3595" width="0" style="336" hidden="1" customWidth="1"/>
    <col min="3596" max="3596" width="14.85546875" style="336" bestFit="1" customWidth="1"/>
    <col min="3597" max="3605" width="0" style="336" hidden="1" customWidth="1"/>
    <col min="3606" max="3606" width="10.42578125" style="336" customWidth="1"/>
    <col min="3607" max="3838" width="8.85546875" style="336"/>
    <col min="3839" max="3839" width="63.5703125" style="336" bestFit="1" customWidth="1"/>
    <col min="3840" max="3840" width="10.7109375" style="336" bestFit="1" customWidth="1"/>
    <col min="3841" max="3851" width="0" style="336" hidden="1" customWidth="1"/>
    <col min="3852" max="3852" width="14.85546875" style="336" bestFit="1" customWidth="1"/>
    <col min="3853" max="3861" width="0" style="336" hidden="1" customWidth="1"/>
    <col min="3862" max="3862" width="10.42578125" style="336" customWidth="1"/>
    <col min="3863" max="4094" width="8.85546875" style="336"/>
    <col min="4095" max="4095" width="63.5703125" style="336" bestFit="1" customWidth="1"/>
    <col min="4096" max="4096" width="10.7109375" style="336" bestFit="1" customWidth="1"/>
    <col min="4097" max="4107" width="0" style="336" hidden="1" customWidth="1"/>
    <col min="4108" max="4108" width="14.85546875" style="336" bestFit="1" customWidth="1"/>
    <col min="4109" max="4117" width="0" style="336" hidden="1" customWidth="1"/>
    <col min="4118" max="4118" width="10.42578125" style="336" customWidth="1"/>
    <col min="4119" max="4350" width="8.85546875" style="336"/>
    <col min="4351" max="4351" width="63.5703125" style="336" bestFit="1" customWidth="1"/>
    <col min="4352" max="4352" width="10.7109375" style="336" bestFit="1" customWidth="1"/>
    <col min="4353" max="4363" width="0" style="336" hidden="1" customWidth="1"/>
    <col min="4364" max="4364" width="14.85546875" style="336" bestFit="1" customWidth="1"/>
    <col min="4365" max="4373" width="0" style="336" hidden="1" customWidth="1"/>
    <col min="4374" max="4374" width="10.42578125" style="336" customWidth="1"/>
    <col min="4375" max="4606" width="8.85546875" style="336"/>
    <col min="4607" max="4607" width="63.5703125" style="336" bestFit="1" customWidth="1"/>
    <col min="4608" max="4608" width="10.7109375" style="336" bestFit="1" customWidth="1"/>
    <col min="4609" max="4619" width="0" style="336" hidden="1" customWidth="1"/>
    <col min="4620" max="4620" width="14.85546875" style="336" bestFit="1" customWidth="1"/>
    <col min="4621" max="4629" width="0" style="336" hidden="1" customWidth="1"/>
    <col min="4630" max="4630" width="10.42578125" style="336" customWidth="1"/>
    <col min="4631" max="4862" width="8.85546875" style="336"/>
    <col min="4863" max="4863" width="63.5703125" style="336" bestFit="1" customWidth="1"/>
    <col min="4864" max="4864" width="10.7109375" style="336" bestFit="1" customWidth="1"/>
    <col min="4865" max="4875" width="0" style="336" hidden="1" customWidth="1"/>
    <col min="4876" max="4876" width="14.85546875" style="336" bestFit="1" customWidth="1"/>
    <col min="4877" max="4885" width="0" style="336" hidden="1" customWidth="1"/>
    <col min="4886" max="4886" width="10.42578125" style="336" customWidth="1"/>
    <col min="4887" max="5118" width="8.85546875" style="336"/>
    <col min="5119" max="5119" width="63.5703125" style="336" bestFit="1" customWidth="1"/>
    <col min="5120" max="5120" width="10.7109375" style="336" bestFit="1" customWidth="1"/>
    <col min="5121" max="5131" width="0" style="336" hidden="1" customWidth="1"/>
    <col min="5132" max="5132" width="14.85546875" style="336" bestFit="1" customWidth="1"/>
    <col min="5133" max="5141" width="0" style="336" hidden="1" customWidth="1"/>
    <col min="5142" max="5142" width="10.42578125" style="336" customWidth="1"/>
    <col min="5143" max="5374" width="8.85546875" style="336"/>
    <col min="5375" max="5375" width="63.5703125" style="336" bestFit="1" customWidth="1"/>
    <col min="5376" max="5376" width="10.7109375" style="336" bestFit="1" customWidth="1"/>
    <col min="5377" max="5387" width="0" style="336" hidden="1" customWidth="1"/>
    <col min="5388" max="5388" width="14.85546875" style="336" bestFit="1" customWidth="1"/>
    <col min="5389" max="5397" width="0" style="336" hidden="1" customWidth="1"/>
    <col min="5398" max="5398" width="10.42578125" style="336" customWidth="1"/>
    <col min="5399" max="5630" width="8.85546875" style="336"/>
    <col min="5631" max="5631" width="63.5703125" style="336" bestFit="1" customWidth="1"/>
    <col min="5632" max="5632" width="10.7109375" style="336" bestFit="1" customWidth="1"/>
    <col min="5633" max="5643" width="0" style="336" hidden="1" customWidth="1"/>
    <col min="5644" max="5644" width="14.85546875" style="336" bestFit="1" customWidth="1"/>
    <col min="5645" max="5653" width="0" style="336" hidden="1" customWidth="1"/>
    <col min="5654" max="5654" width="10.42578125" style="336" customWidth="1"/>
    <col min="5655" max="5886" width="8.85546875" style="336"/>
    <col min="5887" max="5887" width="63.5703125" style="336" bestFit="1" customWidth="1"/>
    <col min="5888" max="5888" width="10.7109375" style="336" bestFit="1" customWidth="1"/>
    <col min="5889" max="5899" width="0" style="336" hidden="1" customWidth="1"/>
    <col min="5900" max="5900" width="14.85546875" style="336" bestFit="1" customWidth="1"/>
    <col min="5901" max="5909" width="0" style="336" hidden="1" customWidth="1"/>
    <col min="5910" max="5910" width="10.42578125" style="336" customWidth="1"/>
    <col min="5911" max="6142" width="8.85546875" style="336"/>
    <col min="6143" max="6143" width="63.5703125" style="336" bestFit="1" customWidth="1"/>
    <col min="6144" max="6144" width="10.7109375" style="336" bestFit="1" customWidth="1"/>
    <col min="6145" max="6155" width="0" style="336" hidden="1" customWidth="1"/>
    <col min="6156" max="6156" width="14.85546875" style="336" bestFit="1" customWidth="1"/>
    <col min="6157" max="6165" width="0" style="336" hidden="1" customWidth="1"/>
    <col min="6166" max="6166" width="10.42578125" style="336" customWidth="1"/>
    <col min="6167" max="6398" width="8.85546875" style="336"/>
    <col min="6399" max="6399" width="63.5703125" style="336" bestFit="1" customWidth="1"/>
    <col min="6400" max="6400" width="10.7109375" style="336" bestFit="1" customWidth="1"/>
    <col min="6401" max="6411" width="0" style="336" hidden="1" customWidth="1"/>
    <col min="6412" max="6412" width="14.85546875" style="336" bestFit="1" customWidth="1"/>
    <col min="6413" max="6421" width="0" style="336" hidden="1" customWidth="1"/>
    <col min="6422" max="6422" width="10.42578125" style="336" customWidth="1"/>
    <col min="6423" max="6654" width="8.85546875" style="336"/>
    <col min="6655" max="6655" width="63.5703125" style="336" bestFit="1" customWidth="1"/>
    <col min="6656" max="6656" width="10.7109375" style="336" bestFit="1" customWidth="1"/>
    <col min="6657" max="6667" width="0" style="336" hidden="1" customWidth="1"/>
    <col min="6668" max="6668" width="14.85546875" style="336" bestFit="1" customWidth="1"/>
    <col min="6669" max="6677" width="0" style="336" hidden="1" customWidth="1"/>
    <col min="6678" max="6678" width="10.42578125" style="336" customWidth="1"/>
    <col min="6679" max="6910" width="8.85546875" style="336"/>
    <col min="6911" max="6911" width="63.5703125" style="336" bestFit="1" customWidth="1"/>
    <col min="6912" max="6912" width="10.7109375" style="336" bestFit="1" customWidth="1"/>
    <col min="6913" max="6923" width="0" style="336" hidden="1" customWidth="1"/>
    <col min="6924" max="6924" width="14.85546875" style="336" bestFit="1" customWidth="1"/>
    <col min="6925" max="6933" width="0" style="336" hidden="1" customWidth="1"/>
    <col min="6934" max="6934" width="10.42578125" style="336" customWidth="1"/>
    <col min="6935" max="7166" width="8.85546875" style="336"/>
    <col min="7167" max="7167" width="63.5703125" style="336" bestFit="1" customWidth="1"/>
    <col min="7168" max="7168" width="10.7109375" style="336" bestFit="1" customWidth="1"/>
    <col min="7169" max="7179" width="0" style="336" hidden="1" customWidth="1"/>
    <col min="7180" max="7180" width="14.85546875" style="336" bestFit="1" customWidth="1"/>
    <col min="7181" max="7189" width="0" style="336" hidden="1" customWidth="1"/>
    <col min="7190" max="7190" width="10.42578125" style="336" customWidth="1"/>
    <col min="7191" max="7422" width="8.85546875" style="336"/>
    <col min="7423" max="7423" width="63.5703125" style="336" bestFit="1" customWidth="1"/>
    <col min="7424" max="7424" width="10.7109375" style="336" bestFit="1" customWidth="1"/>
    <col min="7425" max="7435" width="0" style="336" hidden="1" customWidth="1"/>
    <col min="7436" max="7436" width="14.85546875" style="336" bestFit="1" customWidth="1"/>
    <col min="7437" max="7445" width="0" style="336" hidden="1" customWidth="1"/>
    <col min="7446" max="7446" width="10.42578125" style="336" customWidth="1"/>
    <col min="7447" max="7678" width="8.85546875" style="336"/>
    <col min="7679" max="7679" width="63.5703125" style="336" bestFit="1" customWidth="1"/>
    <col min="7680" max="7680" width="10.7109375" style="336" bestFit="1" customWidth="1"/>
    <col min="7681" max="7691" width="0" style="336" hidden="1" customWidth="1"/>
    <col min="7692" max="7692" width="14.85546875" style="336" bestFit="1" customWidth="1"/>
    <col min="7693" max="7701" width="0" style="336" hidden="1" customWidth="1"/>
    <col min="7702" max="7702" width="10.42578125" style="336" customWidth="1"/>
    <col min="7703" max="7934" width="8.85546875" style="336"/>
    <col min="7935" max="7935" width="63.5703125" style="336" bestFit="1" customWidth="1"/>
    <col min="7936" max="7936" width="10.7109375" style="336" bestFit="1" customWidth="1"/>
    <col min="7937" max="7947" width="0" style="336" hidden="1" customWidth="1"/>
    <col min="7948" max="7948" width="14.85546875" style="336" bestFit="1" customWidth="1"/>
    <col min="7949" max="7957" width="0" style="336" hidden="1" customWidth="1"/>
    <col min="7958" max="7958" width="10.42578125" style="336" customWidth="1"/>
    <col min="7959" max="8190" width="8.85546875" style="336"/>
    <col min="8191" max="8191" width="63.5703125" style="336" bestFit="1" customWidth="1"/>
    <col min="8192" max="8192" width="10.7109375" style="336" bestFit="1" customWidth="1"/>
    <col min="8193" max="8203" width="0" style="336" hidden="1" customWidth="1"/>
    <col min="8204" max="8204" width="14.85546875" style="336" bestFit="1" customWidth="1"/>
    <col min="8205" max="8213" width="0" style="336" hidden="1" customWidth="1"/>
    <col min="8214" max="8214" width="10.42578125" style="336" customWidth="1"/>
    <col min="8215" max="8446" width="8.85546875" style="336"/>
    <col min="8447" max="8447" width="63.5703125" style="336" bestFit="1" customWidth="1"/>
    <col min="8448" max="8448" width="10.7109375" style="336" bestFit="1" customWidth="1"/>
    <col min="8449" max="8459" width="0" style="336" hidden="1" customWidth="1"/>
    <col min="8460" max="8460" width="14.85546875" style="336" bestFit="1" customWidth="1"/>
    <col min="8461" max="8469" width="0" style="336" hidden="1" customWidth="1"/>
    <col min="8470" max="8470" width="10.42578125" style="336" customWidth="1"/>
    <col min="8471" max="8702" width="8.85546875" style="336"/>
    <col min="8703" max="8703" width="63.5703125" style="336" bestFit="1" customWidth="1"/>
    <col min="8704" max="8704" width="10.7109375" style="336" bestFit="1" customWidth="1"/>
    <col min="8705" max="8715" width="0" style="336" hidden="1" customWidth="1"/>
    <col min="8716" max="8716" width="14.85546875" style="336" bestFit="1" customWidth="1"/>
    <col min="8717" max="8725" width="0" style="336" hidden="1" customWidth="1"/>
    <col min="8726" max="8726" width="10.42578125" style="336" customWidth="1"/>
    <col min="8727" max="8958" width="8.85546875" style="336"/>
    <col min="8959" max="8959" width="63.5703125" style="336" bestFit="1" customWidth="1"/>
    <col min="8960" max="8960" width="10.7109375" style="336" bestFit="1" customWidth="1"/>
    <col min="8961" max="8971" width="0" style="336" hidden="1" customWidth="1"/>
    <col min="8972" max="8972" width="14.85546875" style="336" bestFit="1" customWidth="1"/>
    <col min="8973" max="8981" width="0" style="336" hidden="1" customWidth="1"/>
    <col min="8982" max="8982" width="10.42578125" style="336" customWidth="1"/>
    <col min="8983" max="9214" width="8.85546875" style="336"/>
    <col min="9215" max="9215" width="63.5703125" style="336" bestFit="1" customWidth="1"/>
    <col min="9216" max="9216" width="10.7109375" style="336" bestFit="1" customWidth="1"/>
    <col min="9217" max="9227" width="0" style="336" hidden="1" customWidth="1"/>
    <col min="9228" max="9228" width="14.85546875" style="336" bestFit="1" customWidth="1"/>
    <col min="9229" max="9237" width="0" style="336" hidden="1" customWidth="1"/>
    <col min="9238" max="9238" width="10.42578125" style="336" customWidth="1"/>
    <col min="9239" max="9470" width="8.85546875" style="336"/>
    <col min="9471" max="9471" width="63.5703125" style="336" bestFit="1" customWidth="1"/>
    <col min="9472" max="9472" width="10.7109375" style="336" bestFit="1" customWidth="1"/>
    <col min="9473" max="9483" width="0" style="336" hidden="1" customWidth="1"/>
    <col min="9484" max="9484" width="14.85546875" style="336" bestFit="1" customWidth="1"/>
    <col min="9485" max="9493" width="0" style="336" hidden="1" customWidth="1"/>
    <col min="9494" max="9494" width="10.42578125" style="336" customWidth="1"/>
    <col min="9495" max="9726" width="8.85546875" style="336"/>
    <col min="9727" max="9727" width="63.5703125" style="336" bestFit="1" customWidth="1"/>
    <col min="9728" max="9728" width="10.7109375" style="336" bestFit="1" customWidth="1"/>
    <col min="9729" max="9739" width="0" style="336" hidden="1" customWidth="1"/>
    <col min="9740" max="9740" width="14.85546875" style="336" bestFit="1" customWidth="1"/>
    <col min="9741" max="9749" width="0" style="336" hidden="1" customWidth="1"/>
    <col min="9750" max="9750" width="10.42578125" style="336" customWidth="1"/>
    <col min="9751" max="9982" width="8.85546875" style="336"/>
    <col min="9983" max="9983" width="63.5703125" style="336" bestFit="1" customWidth="1"/>
    <col min="9984" max="9984" width="10.7109375" style="336" bestFit="1" customWidth="1"/>
    <col min="9985" max="9995" width="0" style="336" hidden="1" customWidth="1"/>
    <col min="9996" max="9996" width="14.85546875" style="336" bestFit="1" customWidth="1"/>
    <col min="9997" max="10005" width="0" style="336" hidden="1" customWidth="1"/>
    <col min="10006" max="10006" width="10.42578125" style="336" customWidth="1"/>
    <col min="10007" max="10238" width="8.85546875" style="336"/>
    <col min="10239" max="10239" width="63.5703125" style="336" bestFit="1" customWidth="1"/>
    <col min="10240" max="10240" width="10.7109375" style="336" bestFit="1" customWidth="1"/>
    <col min="10241" max="10251" width="0" style="336" hidden="1" customWidth="1"/>
    <col min="10252" max="10252" width="14.85546875" style="336" bestFit="1" customWidth="1"/>
    <col min="10253" max="10261" width="0" style="336" hidden="1" customWidth="1"/>
    <col min="10262" max="10262" width="10.42578125" style="336" customWidth="1"/>
    <col min="10263" max="10494" width="8.85546875" style="336"/>
    <col min="10495" max="10495" width="63.5703125" style="336" bestFit="1" customWidth="1"/>
    <col min="10496" max="10496" width="10.7109375" style="336" bestFit="1" customWidth="1"/>
    <col min="10497" max="10507" width="0" style="336" hidden="1" customWidth="1"/>
    <col min="10508" max="10508" width="14.85546875" style="336" bestFit="1" customWidth="1"/>
    <col min="10509" max="10517" width="0" style="336" hidden="1" customWidth="1"/>
    <col min="10518" max="10518" width="10.42578125" style="336" customWidth="1"/>
    <col min="10519" max="10750" width="8.85546875" style="336"/>
    <col min="10751" max="10751" width="63.5703125" style="336" bestFit="1" customWidth="1"/>
    <col min="10752" max="10752" width="10.7109375" style="336" bestFit="1" customWidth="1"/>
    <col min="10753" max="10763" width="0" style="336" hidden="1" customWidth="1"/>
    <col min="10764" max="10764" width="14.85546875" style="336" bestFit="1" customWidth="1"/>
    <col min="10765" max="10773" width="0" style="336" hidden="1" customWidth="1"/>
    <col min="10774" max="10774" width="10.42578125" style="336" customWidth="1"/>
    <col min="10775" max="11006" width="8.85546875" style="336"/>
    <col min="11007" max="11007" width="63.5703125" style="336" bestFit="1" customWidth="1"/>
    <col min="11008" max="11008" width="10.7109375" style="336" bestFit="1" customWidth="1"/>
    <col min="11009" max="11019" width="0" style="336" hidden="1" customWidth="1"/>
    <col min="11020" max="11020" width="14.85546875" style="336" bestFit="1" customWidth="1"/>
    <col min="11021" max="11029" width="0" style="336" hidden="1" customWidth="1"/>
    <col min="11030" max="11030" width="10.42578125" style="336" customWidth="1"/>
    <col min="11031" max="11262" width="8.85546875" style="336"/>
    <col min="11263" max="11263" width="63.5703125" style="336" bestFit="1" customWidth="1"/>
    <col min="11264" max="11264" width="10.7109375" style="336" bestFit="1" customWidth="1"/>
    <col min="11265" max="11275" width="0" style="336" hidden="1" customWidth="1"/>
    <col min="11276" max="11276" width="14.85546875" style="336" bestFit="1" customWidth="1"/>
    <col min="11277" max="11285" width="0" style="336" hidden="1" customWidth="1"/>
    <col min="11286" max="11286" width="10.42578125" style="336" customWidth="1"/>
    <col min="11287" max="11518" width="8.85546875" style="336"/>
    <col min="11519" max="11519" width="63.5703125" style="336" bestFit="1" customWidth="1"/>
    <col min="11520" max="11520" width="10.7109375" style="336" bestFit="1" customWidth="1"/>
    <col min="11521" max="11531" width="0" style="336" hidden="1" customWidth="1"/>
    <col min="11532" max="11532" width="14.85546875" style="336" bestFit="1" customWidth="1"/>
    <col min="11533" max="11541" width="0" style="336" hidden="1" customWidth="1"/>
    <col min="11542" max="11542" width="10.42578125" style="336" customWidth="1"/>
    <col min="11543" max="11774" width="8.85546875" style="336"/>
    <col min="11775" max="11775" width="63.5703125" style="336" bestFit="1" customWidth="1"/>
    <col min="11776" max="11776" width="10.7109375" style="336" bestFit="1" customWidth="1"/>
    <col min="11777" max="11787" width="0" style="336" hidden="1" customWidth="1"/>
    <col min="11788" max="11788" width="14.85546875" style="336" bestFit="1" customWidth="1"/>
    <col min="11789" max="11797" width="0" style="336" hidden="1" customWidth="1"/>
    <col min="11798" max="11798" width="10.42578125" style="336" customWidth="1"/>
    <col min="11799" max="12030" width="8.85546875" style="336"/>
    <col min="12031" max="12031" width="63.5703125" style="336" bestFit="1" customWidth="1"/>
    <col min="12032" max="12032" width="10.7109375" style="336" bestFit="1" customWidth="1"/>
    <col min="12033" max="12043" width="0" style="336" hidden="1" customWidth="1"/>
    <col min="12044" max="12044" width="14.85546875" style="336" bestFit="1" customWidth="1"/>
    <col min="12045" max="12053" width="0" style="336" hidden="1" customWidth="1"/>
    <col min="12054" max="12054" width="10.42578125" style="336" customWidth="1"/>
    <col min="12055" max="12286" width="8.85546875" style="336"/>
    <col min="12287" max="12287" width="63.5703125" style="336" bestFit="1" customWidth="1"/>
    <col min="12288" max="12288" width="10.7109375" style="336" bestFit="1" customWidth="1"/>
    <col min="12289" max="12299" width="0" style="336" hidden="1" customWidth="1"/>
    <col min="12300" max="12300" width="14.85546875" style="336" bestFit="1" customWidth="1"/>
    <col min="12301" max="12309" width="0" style="336" hidden="1" customWidth="1"/>
    <col min="12310" max="12310" width="10.42578125" style="336" customWidth="1"/>
    <col min="12311" max="12542" width="8.85546875" style="336"/>
    <col min="12543" max="12543" width="63.5703125" style="336" bestFit="1" customWidth="1"/>
    <col min="12544" max="12544" width="10.7109375" style="336" bestFit="1" customWidth="1"/>
    <col min="12545" max="12555" width="0" style="336" hidden="1" customWidth="1"/>
    <col min="12556" max="12556" width="14.85546875" style="336" bestFit="1" customWidth="1"/>
    <col min="12557" max="12565" width="0" style="336" hidden="1" customWidth="1"/>
    <col min="12566" max="12566" width="10.42578125" style="336" customWidth="1"/>
    <col min="12567" max="12798" width="8.85546875" style="336"/>
    <col min="12799" max="12799" width="63.5703125" style="336" bestFit="1" customWidth="1"/>
    <col min="12800" max="12800" width="10.7109375" style="336" bestFit="1" customWidth="1"/>
    <col min="12801" max="12811" width="0" style="336" hidden="1" customWidth="1"/>
    <col min="12812" max="12812" width="14.85546875" style="336" bestFit="1" customWidth="1"/>
    <col min="12813" max="12821" width="0" style="336" hidden="1" customWidth="1"/>
    <col min="12822" max="12822" width="10.42578125" style="336" customWidth="1"/>
    <col min="12823" max="13054" width="8.85546875" style="336"/>
    <col min="13055" max="13055" width="63.5703125" style="336" bestFit="1" customWidth="1"/>
    <col min="13056" max="13056" width="10.7109375" style="336" bestFit="1" customWidth="1"/>
    <col min="13057" max="13067" width="0" style="336" hidden="1" customWidth="1"/>
    <col min="13068" max="13068" width="14.85546875" style="336" bestFit="1" customWidth="1"/>
    <col min="13069" max="13077" width="0" style="336" hidden="1" customWidth="1"/>
    <col min="13078" max="13078" width="10.42578125" style="336" customWidth="1"/>
    <col min="13079" max="13310" width="8.85546875" style="336"/>
    <col min="13311" max="13311" width="63.5703125" style="336" bestFit="1" customWidth="1"/>
    <col min="13312" max="13312" width="10.7109375" style="336" bestFit="1" customWidth="1"/>
    <col min="13313" max="13323" width="0" style="336" hidden="1" customWidth="1"/>
    <col min="13324" max="13324" width="14.85546875" style="336" bestFit="1" customWidth="1"/>
    <col min="13325" max="13333" width="0" style="336" hidden="1" customWidth="1"/>
    <col min="13334" max="13334" width="10.42578125" style="336" customWidth="1"/>
    <col min="13335" max="13566" width="8.85546875" style="336"/>
    <col min="13567" max="13567" width="63.5703125" style="336" bestFit="1" customWidth="1"/>
    <col min="13568" max="13568" width="10.7109375" style="336" bestFit="1" customWidth="1"/>
    <col min="13569" max="13579" width="0" style="336" hidden="1" customWidth="1"/>
    <col min="13580" max="13580" width="14.85546875" style="336" bestFit="1" customWidth="1"/>
    <col min="13581" max="13589" width="0" style="336" hidden="1" customWidth="1"/>
    <col min="13590" max="13590" width="10.42578125" style="336" customWidth="1"/>
    <col min="13591" max="13822" width="8.85546875" style="336"/>
    <col min="13823" max="13823" width="63.5703125" style="336" bestFit="1" customWidth="1"/>
    <col min="13824" max="13824" width="10.7109375" style="336" bestFit="1" customWidth="1"/>
    <col min="13825" max="13835" width="0" style="336" hidden="1" customWidth="1"/>
    <col min="13836" max="13836" width="14.85546875" style="336" bestFit="1" customWidth="1"/>
    <col min="13837" max="13845" width="0" style="336" hidden="1" customWidth="1"/>
    <col min="13846" max="13846" width="10.42578125" style="336" customWidth="1"/>
    <col min="13847" max="14078" width="8.85546875" style="336"/>
    <col min="14079" max="14079" width="63.5703125" style="336" bestFit="1" customWidth="1"/>
    <col min="14080" max="14080" width="10.7109375" style="336" bestFit="1" customWidth="1"/>
    <col min="14081" max="14091" width="0" style="336" hidden="1" customWidth="1"/>
    <col min="14092" max="14092" width="14.85546875" style="336" bestFit="1" customWidth="1"/>
    <col min="14093" max="14101" width="0" style="336" hidden="1" customWidth="1"/>
    <col min="14102" max="14102" width="10.42578125" style="336" customWidth="1"/>
    <col min="14103" max="14334" width="8.85546875" style="336"/>
    <col min="14335" max="14335" width="63.5703125" style="336" bestFit="1" customWidth="1"/>
    <col min="14336" max="14336" width="10.7109375" style="336" bestFit="1" customWidth="1"/>
    <col min="14337" max="14347" width="0" style="336" hidden="1" customWidth="1"/>
    <col min="14348" max="14348" width="14.85546875" style="336" bestFit="1" customWidth="1"/>
    <col min="14349" max="14357" width="0" style="336" hidden="1" customWidth="1"/>
    <col min="14358" max="14358" width="10.42578125" style="336" customWidth="1"/>
    <col min="14359" max="14590" width="8.85546875" style="336"/>
    <col min="14591" max="14591" width="63.5703125" style="336" bestFit="1" customWidth="1"/>
    <col min="14592" max="14592" width="10.7109375" style="336" bestFit="1" customWidth="1"/>
    <col min="14593" max="14603" width="0" style="336" hidden="1" customWidth="1"/>
    <col min="14604" max="14604" width="14.85546875" style="336" bestFit="1" customWidth="1"/>
    <col min="14605" max="14613" width="0" style="336" hidden="1" customWidth="1"/>
    <col min="14614" max="14614" width="10.42578125" style="336" customWidth="1"/>
    <col min="14615" max="14846" width="8.85546875" style="336"/>
    <col min="14847" max="14847" width="63.5703125" style="336" bestFit="1" customWidth="1"/>
    <col min="14848" max="14848" width="10.7109375" style="336" bestFit="1" customWidth="1"/>
    <col min="14849" max="14859" width="0" style="336" hidden="1" customWidth="1"/>
    <col min="14860" max="14860" width="14.85546875" style="336" bestFit="1" customWidth="1"/>
    <col min="14861" max="14869" width="0" style="336" hidden="1" customWidth="1"/>
    <col min="14870" max="14870" width="10.42578125" style="336" customWidth="1"/>
    <col min="14871" max="15102" width="8.85546875" style="336"/>
    <col min="15103" max="15103" width="63.5703125" style="336" bestFit="1" customWidth="1"/>
    <col min="15104" max="15104" width="10.7109375" style="336" bestFit="1" customWidth="1"/>
    <col min="15105" max="15115" width="0" style="336" hidden="1" customWidth="1"/>
    <col min="15116" max="15116" width="14.85546875" style="336" bestFit="1" customWidth="1"/>
    <col min="15117" max="15125" width="0" style="336" hidden="1" customWidth="1"/>
    <col min="15126" max="15126" width="10.42578125" style="336" customWidth="1"/>
    <col min="15127" max="15358" width="8.85546875" style="336"/>
    <col min="15359" max="15359" width="63.5703125" style="336" bestFit="1" customWidth="1"/>
    <col min="15360" max="15360" width="10.7109375" style="336" bestFit="1" customWidth="1"/>
    <col min="15361" max="15371" width="0" style="336" hidden="1" customWidth="1"/>
    <col min="15372" max="15372" width="14.85546875" style="336" bestFit="1" customWidth="1"/>
    <col min="15373" max="15381" width="0" style="336" hidden="1" customWidth="1"/>
    <col min="15382" max="15382" width="10.42578125" style="336" customWidth="1"/>
    <col min="15383" max="15614" width="8.85546875" style="336"/>
    <col min="15615" max="15615" width="63.5703125" style="336" bestFit="1" customWidth="1"/>
    <col min="15616" max="15616" width="10.7109375" style="336" bestFit="1" customWidth="1"/>
    <col min="15617" max="15627" width="0" style="336" hidden="1" customWidth="1"/>
    <col min="15628" max="15628" width="14.85546875" style="336" bestFit="1" customWidth="1"/>
    <col min="15629" max="15637" width="0" style="336" hidden="1" customWidth="1"/>
    <col min="15638" max="15638" width="10.42578125" style="336" customWidth="1"/>
    <col min="15639" max="15870" width="8.85546875" style="336"/>
    <col min="15871" max="15871" width="63.5703125" style="336" bestFit="1" customWidth="1"/>
    <col min="15872" max="15872" width="10.7109375" style="336" bestFit="1" customWidth="1"/>
    <col min="15873" max="15883" width="0" style="336" hidden="1" customWidth="1"/>
    <col min="15884" max="15884" width="14.85546875" style="336" bestFit="1" customWidth="1"/>
    <col min="15885" max="15893" width="0" style="336" hidden="1" customWidth="1"/>
    <col min="15894" max="15894" width="10.42578125" style="336" customWidth="1"/>
    <col min="15895" max="16126" width="8.85546875" style="336"/>
    <col min="16127" max="16127" width="63.5703125" style="336" bestFit="1" customWidth="1"/>
    <col min="16128" max="16128" width="10.7109375" style="336" bestFit="1" customWidth="1"/>
    <col min="16129" max="16139" width="0" style="336" hidden="1" customWidth="1"/>
    <col min="16140" max="16140" width="14.85546875" style="336" bestFit="1" customWidth="1"/>
    <col min="16141" max="16149" width="0" style="336" hidden="1" customWidth="1"/>
    <col min="16150" max="16150" width="10.42578125" style="336" customWidth="1"/>
    <col min="16151" max="16382" width="8.85546875" style="336"/>
    <col min="16383" max="16384" width="12.7109375" style="336" customWidth="1"/>
  </cols>
  <sheetData>
    <row r="1" spans="1:17" s="330" customFormat="1" ht="15.75">
      <c r="A1" s="678" t="s">
        <v>218</v>
      </c>
      <c r="B1" s="678"/>
      <c r="C1" s="679"/>
      <c r="D1" s="679"/>
      <c r="E1" s="679"/>
      <c r="F1" s="679"/>
      <c r="G1" s="679"/>
      <c r="H1" s="679"/>
      <c r="I1" s="679"/>
      <c r="J1" s="679"/>
      <c r="K1" s="679"/>
      <c r="L1" s="679"/>
      <c r="M1" s="679"/>
      <c r="N1" s="679"/>
      <c r="O1" s="679"/>
      <c r="Q1" s="331"/>
    </row>
    <row r="2" spans="1:17" s="330" customFormat="1" ht="15.75">
      <c r="A2" s="680" t="s">
        <v>222</v>
      </c>
      <c r="B2" s="680"/>
      <c r="C2" s="681"/>
      <c r="D2" s="681"/>
      <c r="E2" s="681"/>
      <c r="F2" s="681"/>
      <c r="G2" s="681"/>
      <c r="H2" s="681"/>
      <c r="I2" s="681"/>
      <c r="J2" s="681"/>
      <c r="K2" s="681"/>
      <c r="L2" s="681"/>
      <c r="M2" s="681"/>
      <c r="N2" s="681"/>
      <c r="O2" s="681"/>
      <c r="Q2" s="331"/>
    </row>
    <row r="3" spans="1:17" s="330" customFormat="1" ht="15.75">
      <c r="A3" s="682" t="str">
        <f>'Fund 0666'!A3:O3</f>
        <v>Data Through April 30, 2020</v>
      </c>
      <c r="B3" s="682"/>
      <c r="C3" s="683"/>
      <c r="D3" s="683"/>
      <c r="E3" s="683"/>
      <c r="F3" s="683"/>
      <c r="G3" s="683"/>
      <c r="H3" s="683"/>
      <c r="I3" s="683"/>
      <c r="J3" s="683"/>
      <c r="K3" s="683"/>
      <c r="L3" s="683"/>
      <c r="M3" s="683"/>
      <c r="N3" s="683"/>
      <c r="O3" s="683"/>
      <c r="Q3" s="331"/>
    </row>
    <row r="4" spans="1:17" s="330" customFormat="1">
      <c r="A4" s="332"/>
      <c r="B4" s="332"/>
      <c r="C4" s="328"/>
      <c r="D4" s="328"/>
      <c r="E4" s="328"/>
      <c r="F4" s="328"/>
      <c r="G4" s="328"/>
      <c r="H4" s="328"/>
      <c r="I4" s="333"/>
      <c r="J4" s="333"/>
      <c r="K4" s="333"/>
      <c r="L4" s="325"/>
      <c r="M4" s="325"/>
      <c r="N4" s="325"/>
      <c r="O4" s="325"/>
      <c r="Q4" s="331"/>
    </row>
    <row r="5" spans="1:17" ht="15.75">
      <c r="A5" s="92"/>
      <c r="B5" s="92"/>
      <c r="C5" s="86"/>
      <c r="D5" s="86"/>
      <c r="E5" s="86"/>
      <c r="F5" s="86"/>
      <c r="G5" s="86"/>
      <c r="H5" s="86"/>
      <c r="I5" s="94"/>
      <c r="J5" s="94"/>
      <c r="K5" s="94"/>
      <c r="L5" s="86"/>
      <c r="M5" s="86"/>
      <c r="N5" s="86"/>
      <c r="O5" s="86"/>
    </row>
    <row r="6" spans="1:17" ht="15.75">
      <c r="A6" s="92"/>
      <c r="B6" s="92"/>
      <c r="C6" s="356"/>
      <c r="D6" s="356"/>
      <c r="E6" s="356"/>
      <c r="F6" s="356"/>
      <c r="G6" s="356"/>
      <c r="H6" s="356"/>
      <c r="I6" s="356"/>
      <c r="J6" s="356"/>
      <c r="K6" s="356"/>
      <c r="L6" s="356"/>
      <c r="M6" s="356"/>
      <c r="N6" s="356"/>
      <c r="O6" s="356" t="s">
        <v>452</v>
      </c>
    </row>
    <row r="7" spans="1:17" s="338" customFormat="1" ht="16.5" thickBot="1">
      <c r="A7" s="93"/>
      <c r="B7" s="93"/>
      <c r="C7" s="327" t="s">
        <v>461</v>
      </c>
      <c r="D7" s="327" t="s">
        <v>462</v>
      </c>
      <c r="E7" s="327" t="s">
        <v>463</v>
      </c>
      <c r="F7" s="327" t="s">
        <v>464</v>
      </c>
      <c r="G7" s="327" t="s">
        <v>453</v>
      </c>
      <c r="H7" s="327" t="s">
        <v>454</v>
      </c>
      <c r="I7" s="327" t="s">
        <v>455</v>
      </c>
      <c r="J7" s="327" t="s">
        <v>456</v>
      </c>
      <c r="K7" s="327" t="s">
        <v>457</v>
      </c>
      <c r="L7" s="327" t="s">
        <v>458</v>
      </c>
      <c r="M7" s="327" t="s">
        <v>459</v>
      </c>
      <c r="N7" s="327" t="s">
        <v>460</v>
      </c>
      <c r="O7" s="380" t="str">
        <f>'Fund 0666'!O7</f>
        <v>as of 4/30/20</v>
      </c>
      <c r="Q7" s="337"/>
    </row>
    <row r="8" spans="1:17" ht="16.5" thickTop="1">
      <c r="A8" s="92"/>
      <c r="B8" s="92"/>
      <c r="C8" s="86"/>
      <c r="D8" s="86"/>
      <c r="E8" s="86"/>
      <c r="F8" s="86"/>
      <c r="G8" s="86"/>
      <c r="H8" s="86"/>
      <c r="I8" s="94"/>
      <c r="J8" s="95"/>
      <c r="K8" s="95"/>
      <c r="L8" s="86"/>
      <c r="M8" s="86"/>
      <c r="N8" s="86"/>
      <c r="O8" s="86"/>
    </row>
    <row r="9" spans="1:17" ht="16.5" thickBot="1">
      <c r="A9" s="349" t="s">
        <v>221</v>
      </c>
      <c r="B9" s="363"/>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75">
      <c r="A10" s="92"/>
      <c r="B10" s="92"/>
      <c r="C10" s="86"/>
      <c r="D10" s="86"/>
      <c r="E10" s="86"/>
      <c r="F10" s="86"/>
      <c r="G10" s="86"/>
      <c r="H10" s="86"/>
      <c r="I10" s="94"/>
      <c r="J10" s="94"/>
      <c r="K10" s="94"/>
      <c r="L10" s="86"/>
      <c r="M10" s="86"/>
      <c r="N10" s="86"/>
      <c r="O10" s="86"/>
    </row>
    <row r="11" spans="1:17" ht="15.75">
      <c r="A11" s="381" t="s">
        <v>217</v>
      </c>
      <c r="B11" s="381" t="s">
        <v>269</v>
      </c>
      <c r="C11" s="86"/>
      <c r="D11" s="86"/>
      <c r="E11" s="86"/>
      <c r="F11" s="86"/>
      <c r="G11" s="86"/>
      <c r="H11" s="86"/>
      <c r="I11" s="94"/>
      <c r="J11" s="94"/>
      <c r="K11" s="94"/>
      <c r="L11" s="86"/>
      <c r="M11" s="86"/>
      <c r="N11" s="86"/>
      <c r="O11" s="86"/>
    </row>
    <row r="12" spans="1:17" ht="15.75">
      <c r="A12" s="92"/>
      <c r="B12" s="92"/>
      <c r="C12" s="86"/>
      <c r="D12" s="86"/>
      <c r="E12" s="86"/>
      <c r="F12" s="86"/>
      <c r="G12" s="86"/>
      <c r="H12" s="86"/>
      <c r="I12" s="94"/>
      <c r="J12" s="94"/>
      <c r="K12" s="94"/>
      <c r="L12" s="86"/>
      <c r="M12" s="86"/>
      <c r="N12" s="86"/>
      <c r="O12" s="86"/>
    </row>
    <row r="13" spans="1:17" ht="15.6" hidden="1" customHeight="1">
      <c r="A13" s="98" t="s">
        <v>270</v>
      </c>
      <c r="B13" s="98"/>
      <c r="C13" s="91"/>
      <c r="D13" s="97"/>
      <c r="E13" s="91"/>
      <c r="F13" s="91"/>
      <c r="G13" s="91"/>
      <c r="H13" s="91"/>
      <c r="I13" s="91"/>
      <c r="J13" s="91"/>
      <c r="K13" s="91"/>
      <c r="L13" s="91"/>
      <c r="M13" s="91"/>
      <c r="N13" s="91"/>
      <c r="O13" s="91">
        <f t="shared" ref="O13:O18" si="1">ROUND(SUM(C13:N13),0)</f>
        <v>0</v>
      </c>
    </row>
    <row r="14" spans="1:17" ht="15.6" hidden="1" customHeight="1">
      <c r="A14" s="92" t="s">
        <v>274</v>
      </c>
      <c r="B14" s="92"/>
      <c r="C14" s="91"/>
      <c r="D14" s="97"/>
      <c r="E14" s="91"/>
      <c r="F14" s="91"/>
      <c r="G14" s="91"/>
      <c r="H14" s="91"/>
      <c r="I14" s="91"/>
      <c r="J14" s="91"/>
      <c r="K14" s="91"/>
      <c r="L14" s="91"/>
      <c r="M14" s="91"/>
      <c r="N14" s="91"/>
      <c r="O14" s="91">
        <f t="shared" si="1"/>
        <v>0</v>
      </c>
    </row>
    <row r="15" spans="1:17" ht="15.6" hidden="1" customHeight="1">
      <c r="A15" s="92" t="s">
        <v>271</v>
      </c>
      <c r="B15" s="92"/>
      <c r="C15" s="91"/>
      <c r="D15" s="97"/>
      <c r="E15" s="91"/>
      <c r="F15" s="91"/>
      <c r="G15" s="91"/>
      <c r="H15" s="91"/>
      <c r="I15" s="91"/>
      <c r="J15" s="91"/>
      <c r="K15" s="91"/>
      <c r="L15" s="91"/>
      <c r="M15" s="91"/>
      <c r="N15" s="91"/>
      <c r="O15" s="91">
        <f t="shared" si="1"/>
        <v>0</v>
      </c>
    </row>
    <row r="16" spans="1:17" s="341" customFormat="1" ht="15.75">
      <c r="A16" s="104" t="s">
        <v>223</v>
      </c>
      <c r="B16" s="376" t="s">
        <v>109</v>
      </c>
      <c r="C16" s="86">
        <v>13199.58</v>
      </c>
      <c r="D16" s="106">
        <v>37163.56</v>
      </c>
      <c r="E16" s="105">
        <v>41318.639999999999</v>
      </c>
      <c r="F16" s="471">
        <v>51472.36</v>
      </c>
      <c r="G16" s="439">
        <v>49993.19</v>
      </c>
      <c r="H16" s="439">
        <v>46143</v>
      </c>
      <c r="I16" s="439">
        <v>38865.96</v>
      </c>
      <c r="J16" s="105">
        <v>110857.99</v>
      </c>
      <c r="K16" s="392"/>
      <c r="L16" s="439"/>
      <c r="M16" s="86"/>
      <c r="N16" s="86"/>
      <c r="O16" s="91">
        <f>ROUND(SUM(C16:N16),0)</f>
        <v>389014</v>
      </c>
      <c r="Q16" s="342"/>
    </row>
    <row r="17" spans="1:15" ht="15.6" hidden="1" customHeight="1">
      <c r="A17" s="98" t="s">
        <v>272</v>
      </c>
      <c r="B17" s="98"/>
      <c r="C17" s="91"/>
      <c r="D17" s="91"/>
      <c r="E17" s="91"/>
      <c r="F17" s="91"/>
      <c r="G17" s="91"/>
      <c r="H17" s="91"/>
      <c r="I17" s="91"/>
      <c r="J17" s="91"/>
      <c r="K17" s="91"/>
      <c r="L17" s="91"/>
      <c r="M17" s="91"/>
      <c r="N17" s="91"/>
      <c r="O17" s="91">
        <f t="shared" si="1"/>
        <v>0</v>
      </c>
    </row>
    <row r="18" spans="1:15" ht="15.6" hidden="1" customHeight="1">
      <c r="A18" s="96" t="s">
        <v>273</v>
      </c>
      <c r="B18" s="96"/>
      <c r="C18" s="91"/>
      <c r="D18" s="91"/>
      <c r="E18" s="91"/>
      <c r="F18" s="91"/>
      <c r="G18" s="91"/>
      <c r="H18" s="91"/>
      <c r="I18" s="91"/>
      <c r="J18" s="91"/>
      <c r="K18" s="91"/>
      <c r="L18" s="91"/>
      <c r="M18" s="91"/>
      <c r="N18" s="91"/>
      <c r="O18" s="91">
        <f t="shared" si="1"/>
        <v>0</v>
      </c>
    </row>
    <row r="19" spans="1:15" ht="15.75">
      <c r="A19" s="92"/>
      <c r="B19" s="92"/>
      <c r="C19" s="86"/>
      <c r="D19" s="86"/>
      <c r="E19" s="86"/>
      <c r="F19" s="86"/>
      <c r="G19" s="86"/>
      <c r="H19" s="86"/>
      <c r="I19" s="94"/>
      <c r="J19" s="94"/>
      <c r="K19" s="94"/>
      <c r="L19" s="86"/>
      <c r="M19" s="86"/>
      <c r="N19" s="86"/>
      <c r="O19" s="86"/>
    </row>
    <row r="20" spans="1:15" ht="15.75">
      <c r="A20" s="92"/>
      <c r="B20" s="92"/>
      <c r="C20" s="86"/>
      <c r="D20" s="86"/>
      <c r="E20" s="86"/>
      <c r="F20" s="86"/>
      <c r="G20" s="86"/>
      <c r="H20" s="86"/>
      <c r="I20" s="94"/>
      <c r="J20" s="94"/>
      <c r="K20" s="94"/>
      <c r="L20" s="86"/>
      <c r="M20" s="86"/>
      <c r="N20" s="86"/>
      <c r="O20" s="86"/>
    </row>
    <row r="21" spans="1:15" ht="15.75">
      <c r="A21" s="382" t="s">
        <v>216</v>
      </c>
      <c r="B21" s="382"/>
      <c r="C21" s="89">
        <f>ROUND((SUM(C13:C20)),0)</f>
        <v>13200</v>
      </c>
      <c r="D21" s="89">
        <f t="shared" ref="D21:N21" si="2">ROUND((SUM(D13:D20)),0)</f>
        <v>37164</v>
      </c>
      <c r="E21" s="89">
        <f t="shared" si="2"/>
        <v>41319</v>
      </c>
      <c r="F21" s="89">
        <f t="shared" si="2"/>
        <v>51472</v>
      </c>
      <c r="G21" s="89">
        <f t="shared" si="2"/>
        <v>49993</v>
      </c>
      <c r="H21" s="89">
        <f t="shared" si="2"/>
        <v>46143</v>
      </c>
      <c r="I21" s="89">
        <f t="shared" si="2"/>
        <v>38866</v>
      </c>
      <c r="J21" s="89">
        <f t="shared" si="2"/>
        <v>110858</v>
      </c>
      <c r="K21" s="89">
        <f t="shared" si="2"/>
        <v>0</v>
      </c>
      <c r="L21" s="89">
        <f t="shared" si="2"/>
        <v>0</v>
      </c>
      <c r="M21" s="89">
        <f t="shared" si="2"/>
        <v>0</v>
      </c>
      <c r="N21" s="89">
        <f t="shared" si="2"/>
        <v>0</v>
      </c>
      <c r="O21" s="89">
        <f>ROUND((SUM(O13:O20)),0)</f>
        <v>389014</v>
      </c>
    </row>
    <row r="22" spans="1:15" ht="15.75">
      <c r="A22" s="92"/>
      <c r="B22" s="92"/>
      <c r="C22" s="86"/>
      <c r="D22" s="86"/>
      <c r="E22" s="86"/>
      <c r="F22" s="86"/>
      <c r="G22" s="86"/>
      <c r="H22" s="86"/>
      <c r="I22" s="100"/>
      <c r="J22" s="100"/>
      <c r="K22" s="100"/>
      <c r="L22" s="86"/>
      <c r="M22" s="86"/>
      <c r="N22" s="86"/>
      <c r="O22" s="86"/>
    </row>
    <row r="23" spans="1:15" ht="15.75">
      <c r="A23" s="381" t="s">
        <v>215</v>
      </c>
      <c r="B23" s="381"/>
      <c r="C23" s="86"/>
      <c r="D23" s="86"/>
      <c r="E23" s="86"/>
      <c r="F23" s="86"/>
      <c r="G23" s="86"/>
      <c r="H23" s="86"/>
      <c r="I23" s="100"/>
      <c r="J23" s="100"/>
      <c r="K23" s="100"/>
      <c r="L23" s="86"/>
      <c r="M23" s="86"/>
      <c r="N23" s="86"/>
      <c r="O23" s="86"/>
    </row>
    <row r="24" spans="1:15" ht="15.75">
      <c r="A24" s="101"/>
      <c r="B24" s="101"/>
      <c r="C24" s="86"/>
      <c r="D24" s="86"/>
      <c r="E24" s="86"/>
      <c r="F24" s="86"/>
      <c r="G24" s="86"/>
      <c r="H24" s="86"/>
      <c r="I24" s="100"/>
      <c r="J24" s="100"/>
      <c r="K24" s="100"/>
      <c r="L24" s="86"/>
      <c r="M24" s="86"/>
      <c r="N24" s="86"/>
      <c r="O24" s="86"/>
    </row>
    <row r="25" spans="1:15" ht="15.75">
      <c r="A25" s="90" t="s">
        <v>224</v>
      </c>
      <c r="B25" s="90"/>
      <c r="C25" s="86">
        <f>-C21</f>
        <v>-13200</v>
      </c>
      <c r="D25" s="86">
        <f>-D21</f>
        <v>-37164</v>
      </c>
      <c r="E25" s="86">
        <f t="shared" ref="E25:N25" si="3">ROUND(-E21,0)</f>
        <v>-41319</v>
      </c>
      <c r="F25" s="86">
        <f t="shared" si="3"/>
        <v>-51472</v>
      </c>
      <c r="G25" s="86">
        <f t="shared" si="3"/>
        <v>-49993</v>
      </c>
      <c r="H25" s="86">
        <f t="shared" si="3"/>
        <v>-46143</v>
      </c>
      <c r="I25" s="86">
        <f t="shared" si="3"/>
        <v>-38866</v>
      </c>
      <c r="J25" s="86">
        <f t="shared" si="3"/>
        <v>-110858</v>
      </c>
      <c r="K25" s="86">
        <f t="shared" si="3"/>
        <v>0</v>
      </c>
      <c r="L25" s="86">
        <f t="shared" si="3"/>
        <v>0</v>
      </c>
      <c r="M25" s="86">
        <f t="shared" si="3"/>
        <v>0</v>
      </c>
      <c r="N25" s="86">
        <f t="shared" si="3"/>
        <v>0</v>
      </c>
      <c r="O25" s="86">
        <f>-O21</f>
        <v>-389014</v>
      </c>
    </row>
    <row r="26" spans="1:15" ht="15.75">
      <c r="A26" s="101"/>
      <c r="B26" s="101"/>
      <c r="C26" s="86"/>
      <c r="D26" s="86"/>
      <c r="E26" s="86"/>
      <c r="F26" s="86"/>
      <c r="G26" s="86"/>
      <c r="H26" s="86"/>
      <c r="I26" s="100"/>
      <c r="J26" s="100"/>
      <c r="K26" s="100"/>
      <c r="L26" s="86"/>
      <c r="M26" s="86"/>
      <c r="N26" s="86"/>
      <c r="O26" s="86"/>
    </row>
    <row r="27" spans="1:15" ht="15.75">
      <c r="A27" s="101"/>
      <c r="B27" s="101"/>
      <c r="C27" s="86"/>
      <c r="D27" s="86"/>
      <c r="E27" s="86"/>
      <c r="F27" s="86"/>
      <c r="G27" s="86"/>
      <c r="H27" s="86"/>
      <c r="I27" s="100"/>
      <c r="J27" s="100"/>
      <c r="K27" s="100"/>
      <c r="L27" s="86"/>
      <c r="M27" s="86"/>
      <c r="N27" s="86"/>
      <c r="O27" s="86"/>
    </row>
    <row r="28" spans="1:15" ht="15.75">
      <c r="A28" s="381" t="s">
        <v>214</v>
      </c>
      <c r="B28" s="381"/>
      <c r="C28" s="89">
        <f>ROUND(SUM(C24:C27),0)</f>
        <v>-13200</v>
      </c>
      <c r="D28" s="89">
        <f>ROUND(SUM(D24:D27),0)</f>
        <v>-37164</v>
      </c>
      <c r="E28" s="89">
        <f>ROUND(SUM(E24:E27),0)</f>
        <v>-41319</v>
      </c>
      <c r="F28" s="89">
        <f>ROUND(SUM(F24:F27),0)</f>
        <v>-51472</v>
      </c>
      <c r="G28" s="89">
        <f>ROUND(SUM(G24:G27),0)</f>
        <v>-49993</v>
      </c>
      <c r="H28" s="89">
        <f t="shared" ref="H28:N28" si="4">SUM(H24:H27)</f>
        <v>-46143</v>
      </c>
      <c r="I28" s="89">
        <f t="shared" si="4"/>
        <v>-38866</v>
      </c>
      <c r="J28" s="89">
        <f t="shared" si="4"/>
        <v>-110858</v>
      </c>
      <c r="K28" s="89">
        <f t="shared" si="4"/>
        <v>0</v>
      </c>
      <c r="L28" s="89">
        <f t="shared" si="4"/>
        <v>0</v>
      </c>
      <c r="M28" s="89">
        <f t="shared" si="4"/>
        <v>0</v>
      </c>
      <c r="N28" s="89">
        <f t="shared" si="4"/>
        <v>0</v>
      </c>
      <c r="O28" s="89">
        <f>SUM(O24:O27)</f>
        <v>-389014</v>
      </c>
    </row>
    <row r="29" spans="1:15" ht="15.75">
      <c r="A29" s="92"/>
      <c r="B29" s="92"/>
      <c r="C29" s="86"/>
      <c r="D29" s="86"/>
      <c r="E29" s="86"/>
      <c r="F29" s="86"/>
      <c r="G29" s="86"/>
      <c r="H29" s="86"/>
      <c r="I29" s="100"/>
      <c r="J29" s="100"/>
      <c r="K29" s="100"/>
      <c r="L29" s="86"/>
      <c r="M29" s="86"/>
      <c r="N29" s="86"/>
      <c r="O29" s="86"/>
    </row>
    <row r="30" spans="1:15" ht="16.5" thickBot="1">
      <c r="A30" s="349" t="s">
        <v>213</v>
      </c>
      <c r="B30" s="349"/>
      <c r="C30" s="353">
        <f>ROUND(+C9+C21+C28,0)</f>
        <v>0</v>
      </c>
      <c r="D30" s="353">
        <f t="shared" ref="D30:N30" si="5">ROUND(+D9+D21+D28,0)</f>
        <v>0</v>
      </c>
      <c r="E30" s="353">
        <f t="shared" si="5"/>
        <v>0</v>
      </c>
      <c r="F30" s="353">
        <f t="shared" si="5"/>
        <v>0</v>
      </c>
      <c r="G30" s="353">
        <f t="shared" si="5"/>
        <v>0</v>
      </c>
      <c r="H30" s="353">
        <f t="shared" si="5"/>
        <v>0</v>
      </c>
      <c r="I30" s="353">
        <f t="shared" si="5"/>
        <v>0</v>
      </c>
      <c r="J30" s="353">
        <f t="shared" si="5"/>
        <v>0</v>
      </c>
      <c r="K30" s="353">
        <f t="shared" si="5"/>
        <v>0</v>
      </c>
      <c r="L30" s="353">
        <f t="shared" si="5"/>
        <v>0</v>
      </c>
      <c r="M30" s="353">
        <f t="shared" si="5"/>
        <v>0</v>
      </c>
      <c r="N30" s="353">
        <f t="shared" si="5"/>
        <v>0</v>
      </c>
      <c r="O30" s="353">
        <f>ROUND(+O9+O21+O28,0)</f>
        <v>0</v>
      </c>
    </row>
    <row r="31" spans="1:15" ht="15.75">
      <c r="A31" s="102"/>
      <c r="B31" s="102"/>
      <c r="C31" s="85"/>
      <c r="D31" s="85"/>
      <c r="E31" s="85"/>
      <c r="F31" s="85"/>
      <c r="G31" s="85"/>
      <c r="H31" s="85"/>
      <c r="I31" s="85"/>
      <c r="J31" s="85"/>
      <c r="K31" s="85"/>
      <c r="L31" s="85"/>
      <c r="M31" s="85"/>
      <c r="N31" s="85"/>
      <c r="O31" s="85"/>
    </row>
    <row r="32" spans="1:15" ht="15.75">
      <c r="A32" s="102"/>
      <c r="B32" s="102"/>
      <c r="C32" s="85"/>
      <c r="D32" s="85"/>
      <c r="E32" s="85"/>
      <c r="F32" s="85"/>
      <c r="G32" s="85"/>
      <c r="H32" s="85"/>
      <c r="I32" s="85"/>
      <c r="J32" s="85"/>
      <c r="K32" s="85"/>
      <c r="L32" s="85"/>
      <c r="M32" s="85"/>
      <c r="N32" s="85"/>
      <c r="O32" s="85"/>
    </row>
    <row r="33" spans="1:15" ht="15.75">
      <c r="A33" s="102"/>
      <c r="B33" s="85"/>
      <c r="C33" s="85"/>
      <c r="D33" s="85"/>
      <c r="E33" s="85"/>
      <c r="F33" s="85"/>
      <c r="G33" s="85"/>
      <c r="H33" s="85"/>
      <c r="I33" s="85"/>
      <c r="J33" s="85"/>
      <c r="K33" s="85"/>
      <c r="L33" s="85"/>
      <c r="M33" s="85"/>
      <c r="N33" s="85"/>
      <c r="O33" s="85"/>
    </row>
    <row r="34" spans="1:15" ht="15.75">
      <c r="A34" s="102"/>
      <c r="B34" s="102"/>
      <c r="C34" s="85"/>
      <c r="D34" s="85"/>
      <c r="E34" s="85"/>
      <c r="F34" s="85"/>
      <c r="G34" s="85"/>
      <c r="H34" s="85"/>
      <c r="I34" s="85"/>
      <c r="J34" s="85"/>
      <c r="K34" s="85"/>
      <c r="L34" s="85"/>
      <c r="M34" s="85"/>
      <c r="N34" s="85"/>
      <c r="O34" s="85"/>
    </row>
    <row r="35" spans="1:15" ht="15.75">
      <c r="A35" s="102"/>
      <c r="B35" s="102"/>
      <c r="C35" s="85"/>
      <c r="D35" s="85"/>
      <c r="E35" s="85"/>
      <c r="F35" s="85"/>
      <c r="G35" s="85"/>
      <c r="H35" s="85"/>
      <c r="I35" s="85"/>
      <c r="J35" s="85"/>
      <c r="K35" s="85"/>
      <c r="L35" s="85"/>
      <c r="M35" s="85"/>
      <c r="N35" s="85"/>
      <c r="O35" s="85"/>
    </row>
    <row r="36" spans="1:15" ht="15.75">
      <c r="A36" s="102"/>
      <c r="B36" s="102"/>
      <c r="C36" s="85"/>
      <c r="D36" s="85"/>
      <c r="E36" s="85"/>
      <c r="F36" s="85"/>
      <c r="G36" s="85"/>
      <c r="H36" s="85"/>
      <c r="I36" s="85"/>
      <c r="J36" s="85"/>
      <c r="K36" s="85"/>
      <c r="L36" s="85"/>
      <c r="M36" s="85"/>
      <c r="N36" s="85"/>
      <c r="O36" s="85"/>
    </row>
    <row r="37" spans="1:15" ht="15.75">
      <c r="A37" s="102"/>
      <c r="B37" s="102"/>
      <c r="C37" s="85"/>
      <c r="D37" s="103"/>
      <c r="E37" s="85"/>
      <c r="F37" s="85"/>
      <c r="G37" s="85"/>
      <c r="H37" s="85"/>
      <c r="I37" s="85"/>
      <c r="J37" s="85"/>
      <c r="K37" s="85"/>
      <c r="L37" s="85"/>
      <c r="M37" s="85"/>
      <c r="N37" s="85"/>
      <c r="O37" s="85"/>
    </row>
    <row r="38" spans="1:15" ht="15.75">
      <c r="A38" s="102"/>
      <c r="B38" s="102"/>
      <c r="C38" s="85"/>
      <c r="D38" s="103"/>
      <c r="E38" s="85"/>
      <c r="F38" s="85"/>
      <c r="G38" s="85"/>
      <c r="H38" s="85"/>
      <c r="I38" s="85"/>
      <c r="J38" s="85"/>
      <c r="K38" s="85"/>
      <c r="L38" s="85"/>
      <c r="M38" s="85"/>
      <c r="N38" s="85"/>
      <c r="O38" s="85"/>
    </row>
    <row r="39" spans="1:15" ht="15.75">
      <c r="A39" s="102"/>
      <c r="B39" s="102"/>
      <c r="C39" s="85"/>
      <c r="D39" s="103"/>
      <c r="E39" s="85"/>
      <c r="F39" s="85"/>
      <c r="G39" s="85"/>
      <c r="H39" s="85"/>
      <c r="I39" s="85"/>
      <c r="J39" s="85"/>
      <c r="K39" s="85"/>
      <c r="L39" s="85"/>
      <c r="M39" s="85"/>
      <c r="N39" s="85"/>
      <c r="O39" s="85"/>
    </row>
    <row r="40" spans="1:15">
      <c r="D40" s="340"/>
    </row>
    <row r="41" spans="1:15">
      <c r="D41" s="340"/>
    </row>
    <row r="42" spans="1:15">
      <c r="D42" s="340"/>
    </row>
    <row r="43" spans="1:15">
      <c r="D43" s="34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1"/>
  <sheetViews>
    <sheetView zoomScale="80" zoomScaleNormal="80" zoomScaleSheetLayoutView="80" workbookViewId="0">
      <pane ySplit="6" topLeftCell="A7" activePane="bottomLeft" state="frozen"/>
      <selection activeCell="G53" sqref="G53"/>
      <selection pane="bottomLeft" activeCell="B4" sqref="B4"/>
    </sheetView>
  </sheetViews>
  <sheetFormatPr defaultColWidth="11.42578125" defaultRowHeight="16.5"/>
  <cols>
    <col min="1" max="1" width="9.85546875" style="11" customWidth="1"/>
    <col min="2" max="2" width="53.140625" style="11" bestFit="1" customWidth="1"/>
    <col min="3" max="3" width="16.85546875" style="11" bestFit="1" customWidth="1"/>
    <col min="4" max="4" width="17.7109375" style="11" bestFit="1" customWidth="1"/>
    <col min="5" max="5" width="15.5703125" style="11" customWidth="1"/>
    <col min="6" max="7" width="17" style="12" customWidth="1"/>
    <col min="8" max="8" width="8.85546875" style="12" customWidth="1"/>
    <col min="9" max="9" width="16.85546875" style="11" bestFit="1" customWidth="1"/>
    <col min="10" max="10" width="15.5703125" style="11" bestFit="1" customWidth="1"/>
    <col min="11" max="11" width="15.5703125" style="11" customWidth="1"/>
    <col min="12" max="12" width="15.5703125" style="11" bestFit="1" customWidth="1"/>
    <col min="13" max="13" width="16.85546875" style="11" bestFit="1" customWidth="1"/>
    <col min="14" max="14" width="17.7109375" style="11" bestFit="1" customWidth="1"/>
    <col min="15" max="15" width="13.7109375" style="11" bestFit="1" customWidth="1"/>
    <col min="16" max="16384" width="11.42578125" style="11"/>
  </cols>
  <sheetData>
    <row r="1" spans="1:15" s="10" customFormat="1" ht="15.75">
      <c r="A1" s="226" t="s">
        <v>3</v>
      </c>
      <c r="B1" s="226"/>
      <c r="C1" s="226"/>
      <c r="D1" s="226"/>
      <c r="E1" s="226"/>
      <c r="F1" s="226"/>
      <c r="G1" s="226"/>
      <c r="H1" s="226"/>
      <c r="I1" s="226"/>
      <c r="J1" s="226"/>
      <c r="K1" s="226"/>
      <c r="L1" s="226"/>
      <c r="M1" s="226"/>
    </row>
    <row r="2" spans="1:15" s="9" customFormat="1" ht="15.75">
      <c r="A2" s="227" t="s">
        <v>433</v>
      </c>
      <c r="B2" s="227"/>
      <c r="C2" s="227"/>
      <c r="D2" s="227"/>
      <c r="E2" s="227"/>
      <c r="F2" s="227"/>
      <c r="G2" s="227"/>
      <c r="H2" s="227"/>
      <c r="I2" s="227"/>
      <c r="J2" s="227"/>
      <c r="K2" s="227"/>
      <c r="L2" s="227"/>
      <c r="M2" s="227"/>
    </row>
    <row r="3" spans="1:15" s="9" customFormat="1" ht="15.75">
      <c r="A3" s="151" t="str">
        <f>'Schedule 1'!A3:L3</f>
        <v>Data Through April 30, 2020</v>
      </c>
      <c r="B3" s="227"/>
      <c r="C3" s="227"/>
      <c r="D3" s="227"/>
      <c r="E3" s="227"/>
      <c r="F3" s="227"/>
      <c r="G3" s="227"/>
      <c r="H3" s="227"/>
      <c r="I3" s="227"/>
      <c r="J3" s="227"/>
      <c r="K3" s="227"/>
      <c r="L3" s="227"/>
      <c r="M3" s="227"/>
    </row>
    <row r="4" spans="1:15" s="9" customFormat="1" ht="15.75">
      <c r="A4" s="151"/>
      <c r="B4" s="227"/>
      <c r="C4" s="227"/>
      <c r="D4" s="227"/>
      <c r="E4" s="227"/>
      <c r="F4" s="227"/>
      <c r="G4" s="227"/>
      <c r="H4" s="227"/>
      <c r="I4" s="227"/>
      <c r="J4" s="227"/>
      <c r="K4" s="227"/>
      <c r="L4" s="227"/>
      <c r="M4" s="227"/>
    </row>
    <row r="5" spans="1:15" s="8" customFormat="1" ht="15.75">
      <c r="A5" s="228"/>
      <c r="B5" s="228"/>
      <c r="C5" s="228"/>
      <c r="D5" s="228"/>
      <c r="E5" s="228"/>
      <c r="F5" s="229"/>
      <c r="G5" s="229"/>
      <c r="H5" s="229"/>
      <c r="I5" s="228"/>
      <c r="J5" s="228"/>
      <c r="K5" s="228"/>
      <c r="L5" s="228"/>
      <c r="M5" s="228"/>
    </row>
    <row r="6" spans="1:15" s="27" customFormat="1" ht="32.25" customHeight="1">
      <c r="A6" s="230"/>
      <c r="B6" s="230" t="s">
        <v>39</v>
      </c>
      <c r="C6" s="230" t="s">
        <v>29</v>
      </c>
      <c r="D6" s="230" t="s">
        <v>154</v>
      </c>
      <c r="E6" s="230" t="s">
        <v>158</v>
      </c>
      <c r="F6" s="230" t="s">
        <v>196</v>
      </c>
      <c r="G6" s="230" t="s">
        <v>153</v>
      </c>
      <c r="H6" s="230" t="s">
        <v>31</v>
      </c>
      <c r="I6" s="230" t="s">
        <v>46</v>
      </c>
      <c r="J6" s="230" t="s">
        <v>47</v>
      </c>
      <c r="K6" s="230" t="s">
        <v>268</v>
      </c>
      <c r="L6" s="230" t="s">
        <v>32</v>
      </c>
      <c r="M6" s="230" t="s">
        <v>33</v>
      </c>
      <c r="N6" s="231"/>
    </row>
    <row r="7" spans="1:15" s="28" customFormat="1" ht="18" customHeight="1">
      <c r="A7" s="684" t="s">
        <v>40</v>
      </c>
      <c r="B7" s="685"/>
      <c r="C7" s="232"/>
      <c r="D7" s="232"/>
      <c r="E7" s="233"/>
      <c r="F7" s="233"/>
      <c r="G7" s="233"/>
      <c r="H7" s="233"/>
      <c r="I7" s="232"/>
      <c r="J7" s="232"/>
      <c r="K7" s="232"/>
      <c r="L7" s="232"/>
      <c r="M7" s="232"/>
      <c r="N7" s="234"/>
    </row>
    <row r="8" spans="1:15" s="28" customFormat="1" ht="18" customHeight="1">
      <c r="A8" s="366" t="s">
        <v>446</v>
      </c>
      <c r="B8" s="236" t="s">
        <v>450</v>
      </c>
      <c r="C8" s="237">
        <v>9658118</v>
      </c>
      <c r="D8" s="237">
        <f>E8+G8</f>
        <v>-1538384</v>
      </c>
      <c r="E8" s="237">
        <v>-1538384</v>
      </c>
      <c r="F8" s="238" t="s">
        <v>569</v>
      </c>
      <c r="G8" s="237">
        <v>0</v>
      </c>
      <c r="H8" s="238" t="s">
        <v>569</v>
      </c>
      <c r="I8" s="237">
        <v>8119734</v>
      </c>
      <c r="J8" s="237">
        <v>5332779.9400000041</v>
      </c>
      <c r="K8" s="237">
        <v>2736354.65</v>
      </c>
      <c r="L8" s="237">
        <v>8119734</v>
      </c>
      <c r="M8" s="237">
        <f>I8-L8</f>
        <v>0</v>
      </c>
      <c r="N8" s="239">
        <f>E8+G8-D8</f>
        <v>0</v>
      </c>
      <c r="O8" s="29"/>
    </row>
    <row r="9" spans="1:15" s="28" customFormat="1" ht="18" customHeight="1">
      <c r="A9" s="235" t="s">
        <v>447</v>
      </c>
      <c r="B9" s="236" t="s">
        <v>162</v>
      </c>
      <c r="C9" s="237">
        <v>6000000</v>
      </c>
      <c r="D9" s="237">
        <f>E9+G9</f>
        <v>1433707</v>
      </c>
      <c r="E9" s="237">
        <v>1433707</v>
      </c>
      <c r="F9" s="238" t="s">
        <v>569</v>
      </c>
      <c r="G9" s="237">
        <v>0</v>
      </c>
      <c r="H9" s="238" t="s">
        <v>569</v>
      </c>
      <c r="I9" s="237">
        <v>7433707</v>
      </c>
      <c r="J9" s="237">
        <v>2549241.0800000019</v>
      </c>
      <c r="K9" s="237">
        <v>2861811.73</v>
      </c>
      <c r="L9" s="237">
        <v>7433707</v>
      </c>
      <c r="M9" s="237">
        <f>I9-L9</f>
        <v>0</v>
      </c>
      <c r="N9" s="239">
        <f t="shared" ref="N9:N20" si="0">E9+G9-D9</f>
        <v>0</v>
      </c>
      <c r="O9" s="107"/>
    </row>
    <row r="10" spans="1:15" s="28" customFormat="1" ht="18" customHeight="1">
      <c r="A10" s="235" t="s">
        <v>448</v>
      </c>
      <c r="B10" s="236" t="s">
        <v>451</v>
      </c>
      <c r="C10" s="237">
        <v>600000</v>
      </c>
      <c r="D10" s="237">
        <f>E10+G10</f>
        <v>-2343</v>
      </c>
      <c r="E10" s="237">
        <v>-2343</v>
      </c>
      <c r="F10" s="238" t="s">
        <v>202</v>
      </c>
      <c r="G10" s="237">
        <v>0</v>
      </c>
      <c r="H10" s="238"/>
      <c r="I10" s="237">
        <v>597657</v>
      </c>
      <c r="J10" s="237">
        <v>0</v>
      </c>
      <c r="K10" s="237">
        <v>0</v>
      </c>
      <c r="L10" s="237">
        <v>597657</v>
      </c>
      <c r="M10" s="237">
        <f>I10-L10</f>
        <v>0</v>
      </c>
      <c r="N10" s="239">
        <f t="shared" si="0"/>
        <v>0</v>
      </c>
    </row>
    <row r="11" spans="1:15" s="28" customFormat="1" ht="18" customHeight="1">
      <c r="A11" s="235" t="s">
        <v>449</v>
      </c>
      <c r="B11" s="236" t="s">
        <v>117</v>
      </c>
      <c r="C11" s="237">
        <v>8826125</v>
      </c>
      <c r="D11" s="237">
        <f>E11+G11</f>
        <v>-431867</v>
      </c>
      <c r="E11" s="237">
        <v>-431867</v>
      </c>
      <c r="F11" s="238" t="s">
        <v>569</v>
      </c>
      <c r="G11" s="237">
        <v>0</v>
      </c>
      <c r="H11" s="238" t="s">
        <v>569</v>
      </c>
      <c r="I11" s="237">
        <v>8394258</v>
      </c>
      <c r="J11" s="237">
        <v>4056126.6599999983</v>
      </c>
      <c r="K11" s="237">
        <v>0</v>
      </c>
      <c r="L11" s="237">
        <v>8394258</v>
      </c>
      <c r="M11" s="237">
        <f>I11-L11</f>
        <v>0</v>
      </c>
      <c r="N11" s="239">
        <f>E11+G11-D11</f>
        <v>0</v>
      </c>
    </row>
    <row r="12" spans="1:15" s="31" customFormat="1" ht="18" customHeight="1">
      <c r="A12" s="240" t="s">
        <v>200</v>
      </c>
      <c r="B12" s="241"/>
      <c r="C12" s="242">
        <f>SUM(C8:C11)</f>
        <v>25084243</v>
      </c>
      <c r="D12" s="242">
        <f>SUM(D8:D11)</f>
        <v>-538887</v>
      </c>
      <c r="E12" s="242">
        <f>SUM(E8:E11)</f>
        <v>-538887</v>
      </c>
      <c r="F12" s="242"/>
      <c r="G12" s="242">
        <f>SUM(G8:G11)</f>
        <v>0</v>
      </c>
      <c r="H12" s="242"/>
      <c r="I12" s="242">
        <f>SUM(I8:I11)</f>
        <v>24545356</v>
      </c>
      <c r="J12" s="242">
        <f>SUM(J8:J11)</f>
        <v>11938147.680000003</v>
      </c>
      <c r="K12" s="242">
        <f>SUM(K8:K11)</f>
        <v>5598166.3799999999</v>
      </c>
      <c r="L12" s="242">
        <f>SUM(L8:L11)</f>
        <v>24545356</v>
      </c>
      <c r="M12" s="242">
        <f>SUM(M8:M11)</f>
        <v>0</v>
      </c>
      <c r="N12" s="239"/>
    </row>
    <row r="13" spans="1:15" s="32" customFormat="1" ht="18" customHeight="1">
      <c r="A13" s="243"/>
      <c r="B13" s="244"/>
      <c r="C13" s="243"/>
      <c r="D13" s="243"/>
      <c r="E13" s="245"/>
      <c r="F13" s="246"/>
      <c r="G13" s="247"/>
      <c r="H13" s="246"/>
      <c r="I13" s="243"/>
      <c r="J13" s="243"/>
      <c r="K13" s="243"/>
      <c r="L13" s="243"/>
      <c r="M13" s="243"/>
      <c r="N13" s="239">
        <f t="shared" si="0"/>
        <v>0</v>
      </c>
    </row>
    <row r="14" spans="1:15" s="30" customFormat="1" ht="18" customHeight="1" thickBot="1">
      <c r="A14" s="248" t="s">
        <v>201</v>
      </c>
      <c r="B14" s="249"/>
      <c r="C14" s="250">
        <f>C12</f>
        <v>25084243</v>
      </c>
      <c r="D14" s="250">
        <f t="shared" ref="D14:M14" si="1">D12</f>
        <v>-538887</v>
      </c>
      <c r="E14" s="250">
        <f>E12</f>
        <v>-538887</v>
      </c>
      <c r="F14" s="250"/>
      <c r="G14" s="250">
        <f t="shared" si="1"/>
        <v>0</v>
      </c>
      <c r="H14" s="250"/>
      <c r="I14" s="250">
        <f t="shared" si="1"/>
        <v>24545356</v>
      </c>
      <c r="J14" s="250">
        <f t="shared" si="1"/>
        <v>11938147.680000003</v>
      </c>
      <c r="K14" s="250">
        <f t="shared" si="1"/>
        <v>5598166.3799999999</v>
      </c>
      <c r="L14" s="250">
        <f t="shared" si="1"/>
        <v>24545356</v>
      </c>
      <c r="M14" s="250">
        <f t="shared" si="1"/>
        <v>0</v>
      </c>
      <c r="N14" s="239">
        <f t="shared" si="0"/>
        <v>0</v>
      </c>
    </row>
    <row r="15" spans="1:15" s="30" customFormat="1" ht="18" customHeight="1" thickTop="1">
      <c r="A15" s="243"/>
      <c r="B15" s="244"/>
      <c r="C15" s="243"/>
      <c r="D15" s="243"/>
      <c r="E15" s="245"/>
      <c r="F15" s="246"/>
      <c r="G15" s="247"/>
      <c r="H15" s="246"/>
      <c r="I15" s="243"/>
      <c r="J15" s="243"/>
      <c r="K15" s="243"/>
      <c r="L15" s="243"/>
      <c r="M15" s="243"/>
      <c r="N15" s="239">
        <f t="shared" si="0"/>
        <v>0</v>
      </c>
    </row>
    <row r="16" spans="1:15" s="28" customFormat="1" ht="18" customHeight="1">
      <c r="A16" s="243"/>
      <c r="B16" s="244"/>
      <c r="C16" s="243"/>
      <c r="D16" s="243"/>
      <c r="E16" s="245"/>
      <c r="F16" s="246"/>
      <c r="G16" s="247"/>
      <c r="H16" s="246"/>
      <c r="I16" s="243"/>
      <c r="J16" s="243"/>
      <c r="K16" s="243"/>
      <c r="L16" s="243"/>
      <c r="M16" s="243"/>
      <c r="N16" s="239">
        <f t="shared" si="0"/>
        <v>0</v>
      </c>
    </row>
    <row r="17" spans="1:14" s="33" customFormat="1" ht="18" customHeight="1">
      <c r="A17" s="251" t="s">
        <v>41</v>
      </c>
      <c r="B17" s="252"/>
      <c r="C17" s="253"/>
      <c r="D17" s="237"/>
      <c r="E17" s="253"/>
      <c r="F17" s="254"/>
      <c r="G17" s="255"/>
      <c r="H17" s="254"/>
      <c r="I17" s="253"/>
      <c r="J17" s="253"/>
      <c r="K17" s="253"/>
      <c r="L17" s="253"/>
      <c r="M17" s="253"/>
      <c r="N17" s="239">
        <f t="shared" si="0"/>
        <v>0</v>
      </c>
    </row>
    <row r="18" spans="1:14" s="34" customFormat="1" ht="18" customHeight="1">
      <c r="A18" s="256" t="s">
        <v>4</v>
      </c>
      <c r="B18" s="257"/>
      <c r="C18" s="237">
        <v>16752094</v>
      </c>
      <c r="D18" s="237">
        <f>E18+G18</f>
        <v>0</v>
      </c>
      <c r="E18" s="237">
        <v>0</v>
      </c>
      <c r="F18" s="238"/>
      <c r="G18" s="237">
        <v>0</v>
      </c>
      <c r="H18" s="238"/>
      <c r="I18" s="237">
        <v>16752094</v>
      </c>
      <c r="J18" s="237">
        <v>5025051.5800000047</v>
      </c>
      <c r="K18" s="237">
        <v>4983319</v>
      </c>
      <c r="L18" s="237">
        <v>16752094</v>
      </c>
      <c r="M18" s="237">
        <f>I18-L18</f>
        <v>0</v>
      </c>
      <c r="N18" s="239">
        <f>E18+G18-D18</f>
        <v>0</v>
      </c>
    </row>
    <row r="19" spans="1:14" s="28" customFormat="1" ht="18" customHeight="1">
      <c r="A19" s="258"/>
      <c r="B19" s="257" t="s">
        <v>37</v>
      </c>
      <c r="C19" s="259">
        <f>C18</f>
        <v>16752094</v>
      </c>
      <c r="D19" s="237">
        <f>E19+G19</f>
        <v>0</v>
      </c>
      <c r="E19" s="259">
        <v>0</v>
      </c>
      <c r="F19" s="260"/>
      <c r="G19" s="259">
        <f>G18</f>
        <v>0</v>
      </c>
      <c r="H19" s="260"/>
      <c r="I19" s="259">
        <f>I18</f>
        <v>16752094</v>
      </c>
      <c r="J19" s="259">
        <f>J18</f>
        <v>5025051.5800000047</v>
      </c>
      <c r="K19" s="259">
        <f>K18</f>
        <v>4983319</v>
      </c>
      <c r="L19" s="259">
        <f>L18</f>
        <v>16752094</v>
      </c>
      <c r="M19" s="237">
        <f>I19-L19</f>
        <v>0</v>
      </c>
      <c r="N19" s="239">
        <f t="shared" si="0"/>
        <v>0</v>
      </c>
    </row>
    <row r="20" spans="1:14" s="28" customFormat="1" ht="18" customHeight="1">
      <c r="A20" s="261" t="s">
        <v>6</v>
      </c>
      <c r="B20" s="257"/>
      <c r="C20" s="237">
        <v>8332149</v>
      </c>
      <c r="D20" s="237">
        <f>E20+G20</f>
        <v>-538887</v>
      </c>
      <c r="E20" s="237">
        <v>-538887</v>
      </c>
      <c r="F20" s="238"/>
      <c r="G20" s="237">
        <v>0</v>
      </c>
      <c r="H20" s="238"/>
      <c r="I20" s="237">
        <v>7793262</v>
      </c>
      <c r="J20" s="237">
        <v>6913096.1000000034</v>
      </c>
      <c r="K20" s="237">
        <v>614847</v>
      </c>
      <c r="L20" s="237">
        <v>7793262</v>
      </c>
      <c r="M20" s="237">
        <f>I20-L20</f>
        <v>0</v>
      </c>
      <c r="N20" s="239">
        <f t="shared" si="0"/>
        <v>0</v>
      </c>
    </row>
    <row r="21" spans="1:14" s="28" customFormat="1" ht="18" customHeight="1" thickBot="1">
      <c r="A21" s="248" t="s">
        <v>35</v>
      </c>
      <c r="B21" s="248"/>
      <c r="C21" s="250">
        <f>SUM(C19,C20)</f>
        <v>25084243</v>
      </c>
      <c r="D21" s="250">
        <f>SUM(D19,D20)</f>
        <v>-538887</v>
      </c>
      <c r="E21" s="250">
        <f>SUM(E19,E20)</f>
        <v>-538887</v>
      </c>
      <c r="F21" s="250"/>
      <c r="G21" s="250">
        <f>SUM(G19,G20)</f>
        <v>0</v>
      </c>
      <c r="H21" s="250"/>
      <c r="I21" s="250">
        <f>SUM(I19,I20)</f>
        <v>24545356</v>
      </c>
      <c r="J21" s="250">
        <f>SUM(J19,J20)</f>
        <v>11938147.680000007</v>
      </c>
      <c r="K21" s="250">
        <f>SUM(K19,K20)</f>
        <v>5598166</v>
      </c>
      <c r="L21" s="250">
        <f>SUM(L19,L20)</f>
        <v>24545356</v>
      </c>
      <c r="M21" s="250">
        <f>SUM(M19,M20)</f>
        <v>0</v>
      </c>
      <c r="N21" s="239">
        <f>E21+G21-D21</f>
        <v>0</v>
      </c>
    </row>
    <row r="22" spans="1:14" s="28" customFormat="1" ht="16.5" customHeight="1" thickTop="1">
      <c r="A22" s="252"/>
      <c r="B22" s="257"/>
      <c r="C22" s="262"/>
      <c r="D22" s="262"/>
      <c r="E22" s="262"/>
      <c r="F22" s="262"/>
      <c r="G22" s="262"/>
      <c r="H22" s="262"/>
      <c r="I22" s="262"/>
      <c r="J22" s="262"/>
      <c r="K22" s="262"/>
      <c r="L22" s="262"/>
      <c r="M22" s="262"/>
      <c r="N22" s="239"/>
    </row>
    <row r="23" spans="1:14" s="28" customFormat="1" ht="16.5" customHeight="1">
      <c r="A23" s="263" t="s">
        <v>38</v>
      </c>
      <c r="B23" s="257"/>
      <c r="C23" s="262"/>
      <c r="D23" s="262"/>
      <c r="E23" s="262"/>
      <c r="F23" s="262"/>
      <c r="G23" s="262"/>
      <c r="H23" s="262"/>
      <c r="I23" s="262"/>
      <c r="J23" s="262"/>
      <c r="K23" s="262"/>
      <c r="L23" s="262"/>
      <c r="M23" s="262"/>
      <c r="N23" s="234"/>
    </row>
    <row r="24" spans="1:14" s="28" customFormat="1" ht="16.5" customHeight="1">
      <c r="A24" s="368" t="s">
        <v>202</v>
      </c>
      <c r="B24" s="146" t="s">
        <v>439</v>
      </c>
      <c r="C24" s="266"/>
      <c r="D24" s="265"/>
      <c r="E24" s="265"/>
      <c r="F24" s="265"/>
      <c r="G24" s="265"/>
      <c r="H24" s="265"/>
      <c r="I24" s="265"/>
      <c r="J24" s="265"/>
      <c r="K24" s="265"/>
      <c r="L24" s="265"/>
      <c r="M24" s="265"/>
      <c r="N24" s="234"/>
    </row>
    <row r="25" spans="1:14" s="28" customFormat="1" ht="16.5" customHeight="1">
      <c r="A25" s="368" t="s">
        <v>204</v>
      </c>
      <c r="B25" s="267" t="s">
        <v>568</v>
      </c>
      <c r="C25" s="266"/>
      <c r="D25" s="265"/>
      <c r="E25" s="265"/>
      <c r="F25" s="265"/>
      <c r="G25" s="265"/>
      <c r="H25" s="265"/>
      <c r="I25" s="265"/>
      <c r="J25" s="265"/>
      <c r="K25" s="265"/>
      <c r="L25" s="265"/>
      <c r="M25" s="265"/>
      <c r="N25" s="234"/>
    </row>
    <row r="26" spans="1:14" s="28" customFormat="1" ht="16.5" customHeight="1">
      <c r="A26" s="368"/>
      <c r="B26" s="267"/>
      <c r="C26" s="268"/>
      <c r="D26" s="268"/>
      <c r="E26" s="268"/>
      <c r="F26" s="268"/>
      <c r="G26" s="268"/>
      <c r="H26" s="268"/>
      <c r="I26" s="268"/>
      <c r="J26" s="268"/>
      <c r="K26" s="268"/>
      <c r="L26" s="268"/>
      <c r="M26" s="268"/>
      <c r="N26" s="234"/>
    </row>
    <row r="27" spans="1:14" s="28" customFormat="1" ht="16.5" customHeight="1">
      <c r="A27" s="145"/>
      <c r="B27" s="146"/>
      <c r="C27" s="268"/>
      <c r="D27" s="268"/>
      <c r="E27" s="268"/>
      <c r="F27" s="268"/>
      <c r="G27" s="268"/>
      <c r="H27" s="268"/>
      <c r="I27" s="268"/>
      <c r="J27" s="268"/>
      <c r="K27" s="268"/>
      <c r="L27" s="268"/>
      <c r="M27" s="268"/>
      <c r="N27" s="234"/>
    </row>
    <row r="28" spans="1:14" s="28" customFormat="1" ht="16.5" customHeight="1">
      <c r="A28" s="264"/>
      <c r="B28" s="267"/>
      <c r="C28" s="35"/>
      <c r="D28" s="35"/>
      <c r="E28" s="35"/>
      <c r="F28" s="35"/>
      <c r="G28" s="35"/>
      <c r="H28" s="35"/>
      <c r="I28" s="35"/>
      <c r="J28" s="35"/>
      <c r="K28" s="35"/>
      <c r="L28" s="35"/>
      <c r="M28" s="35"/>
    </row>
    <row r="29" spans="1:14" s="28" customFormat="1" ht="15.75">
      <c r="A29" s="354"/>
      <c r="B29" s="234"/>
      <c r="F29" s="36"/>
      <c r="G29" s="36"/>
      <c r="H29" s="36"/>
    </row>
    <row r="30" spans="1:14" s="28" customFormat="1" ht="14.25">
      <c r="A30" s="34"/>
      <c r="B30" s="34"/>
      <c r="F30" s="36"/>
      <c r="G30" s="36"/>
      <c r="H30" s="36"/>
    </row>
    <row r="31" spans="1:14" s="28" customFormat="1" ht="14.25">
      <c r="A31" s="59"/>
      <c r="B31" s="34"/>
      <c r="F31" s="36"/>
      <c r="G31" s="36"/>
      <c r="H31" s="36"/>
      <c r="I31" s="38"/>
    </row>
    <row r="32" spans="1:14" s="28" customFormat="1" ht="14.25">
      <c r="A32" s="59"/>
      <c r="B32" s="34"/>
      <c r="F32" s="36"/>
      <c r="G32" s="36"/>
      <c r="H32" s="36"/>
      <c r="I32" s="38"/>
    </row>
    <row r="33" spans="1:8" s="28" customFormat="1" ht="14.25">
      <c r="A33" s="59"/>
      <c r="B33" s="34"/>
      <c r="F33" s="36"/>
      <c r="G33" s="36"/>
      <c r="H33" s="36"/>
    </row>
    <row r="34" spans="1:8" s="28" customFormat="1" ht="14.25">
      <c r="A34" s="59"/>
      <c r="B34" s="34"/>
      <c r="F34" s="36"/>
      <c r="G34" s="36"/>
      <c r="H34" s="36"/>
    </row>
    <row r="35" spans="1:8" s="28" customFormat="1" ht="14.25">
      <c r="A35" s="59"/>
      <c r="B35" s="34"/>
      <c r="F35" s="36"/>
      <c r="G35" s="36"/>
      <c r="H35" s="36"/>
    </row>
    <row r="36" spans="1:8" s="28" customFormat="1" ht="14.25">
      <c r="A36" s="59"/>
      <c r="B36" s="34"/>
      <c r="F36" s="36"/>
      <c r="G36" s="36"/>
      <c r="H36" s="36"/>
    </row>
    <row r="37" spans="1:8" s="28" customFormat="1" ht="14.25">
      <c r="A37" s="59"/>
      <c r="B37" s="34"/>
      <c r="F37" s="36"/>
      <c r="G37" s="36"/>
      <c r="H37" s="36"/>
    </row>
    <row r="38" spans="1:8" s="28" customFormat="1" ht="14.25">
      <c r="A38" s="59"/>
      <c r="B38" s="34"/>
      <c r="F38" s="36"/>
      <c r="G38" s="36"/>
      <c r="H38" s="36"/>
    </row>
    <row r="39" spans="1:8" s="28" customFormat="1" ht="14.25">
      <c r="A39" s="59"/>
      <c r="B39" s="34"/>
      <c r="F39" s="36"/>
      <c r="G39" s="36"/>
      <c r="H39" s="36"/>
    </row>
    <row r="40" spans="1:8" s="28" customFormat="1" ht="14.25">
      <c r="A40" s="59"/>
      <c r="B40" s="34"/>
      <c r="F40" s="36"/>
      <c r="G40" s="36"/>
      <c r="H40" s="36"/>
    </row>
    <row r="41" spans="1:8" s="28" customFormat="1" ht="14.25">
      <c r="A41" s="59"/>
      <c r="B41" s="34"/>
      <c r="F41" s="36"/>
      <c r="G41" s="36"/>
      <c r="H41" s="36"/>
    </row>
    <row r="42" spans="1:8" s="28" customFormat="1" ht="14.25">
      <c r="A42" s="59"/>
      <c r="B42" s="34"/>
      <c r="F42" s="36"/>
      <c r="G42" s="36"/>
      <c r="H42" s="36"/>
    </row>
    <row r="43" spans="1:8" s="28" customFormat="1" ht="14.25">
      <c r="A43" s="37"/>
      <c r="F43" s="36"/>
      <c r="G43" s="36"/>
      <c r="H43" s="36"/>
    </row>
    <row r="44" spans="1:8" s="28" customFormat="1" ht="14.25">
      <c r="A44" s="37"/>
      <c r="F44" s="36"/>
      <c r="G44" s="36"/>
      <c r="H44" s="36"/>
    </row>
    <row r="45" spans="1:8" s="28" customFormat="1" ht="14.25">
      <c r="A45" s="37"/>
      <c r="F45" s="36"/>
      <c r="G45" s="36"/>
      <c r="H45" s="36"/>
    </row>
    <row r="46" spans="1:8" s="28" customFormat="1" ht="14.25">
      <c r="A46" s="37"/>
      <c r="F46" s="36"/>
      <c r="G46" s="36"/>
      <c r="H46" s="36"/>
    </row>
    <row r="47" spans="1:8" s="28" customFormat="1" ht="14.25">
      <c r="A47" s="37"/>
      <c r="F47" s="36"/>
      <c r="G47" s="36"/>
      <c r="H47" s="36"/>
    </row>
    <row r="48" spans="1:8" s="28" customFormat="1" ht="14.25">
      <c r="A48" s="37"/>
      <c r="F48" s="36"/>
      <c r="G48" s="36"/>
      <c r="H48" s="36"/>
    </row>
    <row r="49" spans="1:8" s="28" customFormat="1" ht="14.25">
      <c r="A49" s="37"/>
      <c r="F49" s="36"/>
      <c r="G49" s="36"/>
      <c r="H49" s="36"/>
    </row>
    <row r="50" spans="1:8" s="28" customFormat="1" ht="14.25">
      <c r="A50" s="37"/>
      <c r="F50" s="36"/>
      <c r="G50" s="36"/>
      <c r="H50" s="36"/>
    </row>
    <row r="51" spans="1:8" s="28" customFormat="1" ht="14.25">
      <c r="F51" s="36"/>
      <c r="G51" s="36"/>
      <c r="H51" s="36"/>
    </row>
    <row r="52" spans="1:8" s="28" customFormat="1" ht="14.25">
      <c r="F52" s="36"/>
      <c r="G52" s="36"/>
      <c r="H52" s="36"/>
    </row>
    <row r="53" spans="1:8" s="28" customFormat="1" ht="14.25">
      <c r="F53" s="36"/>
      <c r="G53" s="36"/>
      <c r="H53" s="36"/>
    </row>
    <row r="54" spans="1:8" s="28" customFormat="1" ht="14.25">
      <c r="F54" s="36"/>
      <c r="G54" s="36"/>
      <c r="H54" s="36"/>
    </row>
    <row r="55" spans="1:8" s="28" customFormat="1" ht="14.25">
      <c r="F55" s="36"/>
      <c r="G55" s="36"/>
      <c r="H55" s="36"/>
    </row>
    <row r="56" spans="1:8" s="28" customFormat="1" ht="14.25">
      <c r="F56" s="36"/>
      <c r="G56" s="36"/>
      <c r="H56" s="36"/>
    </row>
    <row r="57" spans="1:8" s="28" customFormat="1" ht="14.25">
      <c r="F57" s="36"/>
      <c r="G57" s="36"/>
      <c r="H57" s="36"/>
    </row>
    <row r="58" spans="1:8" s="28" customFormat="1" ht="14.25">
      <c r="F58" s="36"/>
      <c r="G58" s="36"/>
      <c r="H58" s="36"/>
    </row>
    <row r="59" spans="1:8" s="28" customFormat="1" ht="14.25">
      <c r="F59" s="36"/>
      <c r="G59" s="36"/>
      <c r="H59" s="36"/>
    </row>
    <row r="60" spans="1:8" s="28" customFormat="1" ht="14.25">
      <c r="F60" s="36"/>
      <c r="G60" s="36"/>
      <c r="H60" s="36"/>
    </row>
    <row r="61" spans="1:8" s="28" customFormat="1" ht="14.25">
      <c r="F61" s="36"/>
      <c r="G61" s="36"/>
      <c r="H61" s="36"/>
    </row>
    <row r="62" spans="1:8" s="28" customFormat="1" ht="14.25">
      <c r="F62" s="36"/>
      <c r="G62" s="36"/>
      <c r="H62" s="36"/>
    </row>
    <row r="63" spans="1:8" s="28" customFormat="1" ht="14.25">
      <c r="F63" s="36"/>
      <c r="G63" s="36"/>
      <c r="H63" s="36"/>
    </row>
    <row r="64" spans="1:8" s="28" customFormat="1" ht="14.25">
      <c r="F64" s="36"/>
      <c r="G64" s="36"/>
      <c r="H64" s="36"/>
    </row>
    <row r="65" spans="6:8" s="28" customFormat="1" ht="14.25">
      <c r="F65" s="36"/>
      <c r="G65" s="36"/>
      <c r="H65" s="36"/>
    </row>
    <row r="66" spans="6:8" s="28" customFormat="1" ht="14.25">
      <c r="F66" s="36"/>
      <c r="G66" s="36"/>
      <c r="H66" s="36"/>
    </row>
    <row r="67" spans="6:8" s="28" customFormat="1" ht="14.25">
      <c r="F67" s="36"/>
      <c r="G67" s="36"/>
      <c r="H67" s="36"/>
    </row>
    <row r="68" spans="6:8" s="28" customFormat="1" ht="14.25">
      <c r="F68" s="36"/>
      <c r="G68" s="36"/>
      <c r="H68" s="36"/>
    </row>
    <row r="69" spans="6:8" s="28" customFormat="1" ht="14.25">
      <c r="F69" s="36"/>
      <c r="G69" s="36"/>
      <c r="H69" s="36"/>
    </row>
    <row r="70" spans="6:8" s="28" customFormat="1" ht="14.25">
      <c r="F70" s="36"/>
      <c r="G70" s="36"/>
      <c r="H70" s="36"/>
    </row>
    <row r="71" spans="6:8" s="28" customFormat="1" ht="14.25">
      <c r="F71" s="36"/>
      <c r="G71" s="36"/>
      <c r="H71" s="36"/>
    </row>
    <row r="72" spans="6:8" s="28" customFormat="1" ht="14.25">
      <c r="F72" s="36"/>
      <c r="G72" s="36"/>
      <c r="H72" s="36"/>
    </row>
    <row r="73" spans="6:8" s="28" customFormat="1" ht="14.25">
      <c r="F73" s="36"/>
      <c r="G73" s="36"/>
      <c r="H73" s="36"/>
    </row>
    <row r="74" spans="6:8" s="28" customFormat="1" ht="14.25">
      <c r="F74" s="36"/>
      <c r="G74" s="36"/>
      <c r="H74" s="36"/>
    </row>
    <row r="75" spans="6:8" s="28" customFormat="1" ht="14.25">
      <c r="F75" s="36"/>
      <c r="G75" s="36"/>
      <c r="H75" s="36"/>
    </row>
    <row r="76" spans="6:8" s="28" customFormat="1" ht="14.25">
      <c r="F76" s="36"/>
      <c r="G76" s="36"/>
      <c r="H76" s="36"/>
    </row>
    <row r="77" spans="6:8" s="28" customFormat="1" ht="14.25">
      <c r="F77" s="36"/>
      <c r="G77" s="36"/>
      <c r="H77" s="36"/>
    </row>
    <row r="78" spans="6:8" s="28" customFormat="1" ht="14.25">
      <c r="F78" s="36"/>
      <c r="G78" s="36"/>
      <c r="H78" s="36"/>
    </row>
    <row r="79" spans="6:8" s="28" customFormat="1" ht="14.25">
      <c r="F79" s="36"/>
      <c r="G79" s="36"/>
      <c r="H79" s="36"/>
    </row>
    <row r="80" spans="6:8" s="28" customFormat="1" ht="14.25">
      <c r="F80" s="36"/>
      <c r="G80" s="36"/>
      <c r="H80" s="36"/>
    </row>
    <row r="81" spans="6:8" s="28" customFormat="1" ht="14.25">
      <c r="F81" s="36"/>
      <c r="G81" s="36"/>
      <c r="H81" s="36"/>
    </row>
  </sheetData>
  <mergeCells count="1">
    <mergeCell ref="A7:B7"/>
  </mergeCells>
  <phoneticPr fontId="73"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7" bestFit="1" customWidth="1"/>
    <col min="2" max="2" width="9.140625" style="7"/>
    <col min="3" max="3" width="17.28515625" style="7" customWidth="1"/>
    <col min="4" max="4" width="10.5703125" style="3" bestFit="1" customWidth="1"/>
    <col min="5" max="16384" width="9.140625" style="3"/>
  </cols>
  <sheetData>
    <row r="1" spans="1:16" s="10" customFormat="1">
      <c r="A1" s="687" t="s">
        <v>3</v>
      </c>
      <c r="B1" s="687"/>
      <c r="C1" s="687"/>
      <c r="D1" s="43"/>
      <c r="E1" s="43"/>
      <c r="F1" s="43"/>
      <c r="G1" s="43"/>
      <c r="H1" s="43"/>
      <c r="I1" s="43"/>
      <c r="J1" s="43"/>
      <c r="K1" s="43"/>
      <c r="L1" s="43"/>
      <c r="M1" s="44"/>
      <c r="N1" s="45"/>
      <c r="O1" s="46"/>
      <c r="P1" s="46"/>
    </row>
    <row r="2" spans="1:16" s="9" customFormat="1" ht="15.75">
      <c r="A2" s="688" t="s">
        <v>190</v>
      </c>
      <c r="B2" s="688"/>
      <c r="C2" s="688"/>
      <c r="D2" s="47"/>
      <c r="E2" s="47"/>
      <c r="F2" s="47"/>
      <c r="G2" s="47"/>
      <c r="H2" s="47"/>
      <c r="I2" s="47"/>
      <c r="J2" s="47"/>
      <c r="K2" s="47"/>
      <c r="L2" s="47"/>
      <c r="M2" s="48"/>
      <c r="N2" s="49"/>
      <c r="O2" s="50"/>
      <c r="P2" s="50"/>
    </row>
    <row r="3" spans="1:16" s="9" customFormat="1" ht="15.75">
      <c r="A3" s="686" t="s">
        <v>189</v>
      </c>
      <c r="B3" s="686"/>
      <c r="C3" s="686"/>
      <c r="D3" s="47"/>
      <c r="E3" s="47"/>
      <c r="F3" s="47"/>
      <c r="G3" s="47"/>
      <c r="H3" s="47"/>
      <c r="I3" s="47"/>
      <c r="J3" s="47"/>
      <c r="K3" s="47"/>
      <c r="L3" s="47"/>
      <c r="M3" s="48"/>
      <c r="N3" s="49"/>
      <c r="O3" s="50"/>
      <c r="P3" s="50"/>
    </row>
    <row r="4" spans="1:16" ht="15.75" thickBot="1"/>
    <row r="5" spans="1:16" s="17" customFormat="1" ht="30">
      <c r="A5" s="19" t="s">
        <v>167</v>
      </c>
      <c r="B5" s="20" t="s">
        <v>159</v>
      </c>
      <c r="C5" s="21" t="s">
        <v>160</v>
      </c>
    </row>
    <row r="6" spans="1:16" s="17" customFormat="1" ht="14.25">
      <c r="A6" s="51"/>
      <c r="B6" s="52"/>
      <c r="C6" s="22"/>
    </row>
    <row r="7" spans="1:16" s="17" customFormat="1" ht="14.25">
      <c r="A7" s="53"/>
      <c r="B7" s="52"/>
      <c r="C7" s="22"/>
    </row>
    <row r="8" spans="1:16" s="17" customFormat="1" ht="14.25">
      <c r="A8" s="53"/>
      <c r="B8" s="52"/>
      <c r="C8" s="23"/>
    </row>
    <row r="9" spans="1:16" s="17" customFormat="1" ht="14.25">
      <c r="A9" s="53" t="s">
        <v>161</v>
      </c>
      <c r="B9" s="52"/>
      <c r="C9" s="23">
        <f>SUM(C6:C8)</f>
        <v>0</v>
      </c>
    </row>
    <row r="10" spans="1:16" s="17" customFormat="1" ht="14.25">
      <c r="A10" s="51"/>
      <c r="B10" s="54"/>
      <c r="C10" s="24"/>
    </row>
    <row r="11" spans="1:16" s="17" customFormat="1" ht="29.25">
      <c r="A11" s="55" t="s">
        <v>163</v>
      </c>
      <c r="B11" s="56" t="s">
        <v>159</v>
      </c>
      <c r="C11" s="25" t="s">
        <v>160</v>
      </c>
    </row>
    <row r="12" spans="1:16" s="17" customFormat="1" ht="14.25">
      <c r="A12" s="51"/>
      <c r="B12" s="52"/>
      <c r="C12" s="22"/>
    </row>
    <row r="13" spans="1:16" s="17" customFormat="1" ht="14.25">
      <c r="A13" s="53"/>
      <c r="B13" s="52"/>
      <c r="C13" s="22"/>
    </row>
    <row r="14" spans="1:16" s="17" customFormat="1" ht="14.25">
      <c r="A14" s="53"/>
      <c r="B14" s="52"/>
      <c r="C14" s="23"/>
    </row>
    <row r="15" spans="1:16" s="17" customFormat="1" thickBot="1">
      <c r="A15" s="57" t="s">
        <v>161</v>
      </c>
      <c r="B15" s="58"/>
      <c r="C15" s="26">
        <f>SUM(C12:C14)</f>
        <v>0</v>
      </c>
    </row>
    <row r="16" spans="1:16" s="17" customFormat="1" ht="14.25">
      <c r="A16" s="42"/>
      <c r="B16" s="42"/>
    </row>
    <row r="17" spans="1:2" s="17" customFormat="1" ht="14.25">
      <c r="A17" s="42"/>
      <c r="B17" s="42"/>
    </row>
    <row r="18" spans="1:2" s="17" customFormat="1" ht="14.25">
      <c r="A18" s="42"/>
      <c r="B18" s="42"/>
    </row>
    <row r="19" spans="1:2" s="17" customFormat="1" ht="14.25">
      <c r="A19" s="42"/>
      <c r="B19" s="42"/>
    </row>
    <row r="20" spans="1:2" s="17" customFormat="1" ht="14.25">
      <c r="A20" s="42"/>
      <c r="B20" s="42"/>
    </row>
    <row r="21" spans="1:2" s="17" customFormat="1" ht="14.25">
      <c r="A21" s="42"/>
      <c r="B21" s="42"/>
    </row>
    <row r="22" spans="1:2" s="17" customFormat="1" ht="14.25">
      <c r="A22" s="42"/>
      <c r="B22" s="42"/>
    </row>
    <row r="23" spans="1:2" s="17" customFormat="1" ht="14.25">
      <c r="A23" s="42"/>
      <c r="B23" s="42"/>
    </row>
    <row r="24" spans="1:2" s="17" customFormat="1" ht="14.25">
      <c r="A24" s="42"/>
      <c r="B24" s="42"/>
    </row>
    <row r="25" spans="1:2" s="17" customFormat="1" ht="14.25">
      <c r="A25" s="42"/>
      <c r="B25" s="42"/>
    </row>
    <row r="26" spans="1:2" s="17" customFormat="1" ht="14.25">
      <c r="A26" s="42"/>
      <c r="B26" s="42"/>
    </row>
    <row r="27" spans="1:2" s="17" customFormat="1" ht="14.25">
      <c r="A27" s="42"/>
      <c r="B27" s="42"/>
    </row>
    <row r="28" spans="1:2" s="17" customFormat="1" ht="14.25">
      <c r="A28" s="42"/>
      <c r="B28" s="42"/>
    </row>
    <row r="29" spans="1:2" s="17" customFormat="1" ht="14.25">
      <c r="A29" s="42"/>
      <c r="B29" s="42"/>
    </row>
    <row r="30" spans="1:2" s="17" customFormat="1" ht="14.25">
      <c r="A30" s="42"/>
      <c r="B30" s="42"/>
    </row>
    <row r="31" spans="1:2" s="17" customFormat="1" ht="14.25">
      <c r="A31" s="42"/>
      <c r="B31" s="42"/>
    </row>
    <row r="32" spans="1:2" s="17" customFormat="1" ht="14.25">
      <c r="A32" s="42"/>
      <c r="B32" s="42"/>
    </row>
    <row r="33" spans="1:2" s="17" customFormat="1" ht="14.25">
      <c r="A33" s="42"/>
      <c r="B33" s="42"/>
    </row>
    <row r="34" spans="1:2" s="17" customFormat="1" ht="14.25">
      <c r="A34" s="42"/>
      <c r="B34" s="42"/>
    </row>
    <row r="35" spans="1:2" s="17" customFormat="1" ht="14.25">
      <c r="A35" s="42"/>
      <c r="B35" s="42"/>
    </row>
    <row r="36" spans="1:2" s="17" customFormat="1" ht="14.25">
      <c r="A36" s="42"/>
      <c r="B36" s="42"/>
    </row>
    <row r="37" spans="1:2" s="17" customFormat="1" ht="14.25">
      <c r="A37" s="42"/>
      <c r="B37" s="42"/>
    </row>
    <row r="38" spans="1:2" s="17" customFormat="1" ht="14.25">
      <c r="A38" s="42"/>
      <c r="B38" s="42"/>
    </row>
    <row r="39" spans="1:2" s="17" customFormat="1" ht="14.25">
      <c r="A39" s="42"/>
      <c r="B39" s="42"/>
    </row>
    <row r="40" spans="1:2" s="17" customFormat="1" ht="14.25">
      <c r="A40" s="42"/>
      <c r="B40" s="42"/>
    </row>
    <row r="41" spans="1:2" s="17" customFormat="1" ht="14.25">
      <c r="A41" s="42"/>
      <c r="B41" s="42"/>
    </row>
    <row r="42" spans="1:2" s="17" customFormat="1" ht="14.25">
      <c r="A42" s="42"/>
      <c r="B42" s="42"/>
    </row>
    <row r="43" spans="1:2" s="17" customFormat="1" ht="14.25">
      <c r="A43" s="42"/>
      <c r="B43" s="42"/>
    </row>
    <row r="44" spans="1:2" s="17" customFormat="1" ht="14.25">
      <c r="A44" s="42"/>
      <c r="B44" s="42"/>
    </row>
    <row r="45" spans="1:2" s="17" customFormat="1" ht="14.25">
      <c r="A45" s="42"/>
      <c r="B45" s="42"/>
    </row>
    <row r="46" spans="1:2" s="17" customFormat="1" ht="14.25">
      <c r="A46" s="42"/>
      <c r="B46" s="42"/>
    </row>
    <row r="47" spans="1:2" s="17" customFormat="1" ht="14.25">
      <c r="A47" s="42"/>
      <c r="B47" s="42"/>
    </row>
    <row r="48" spans="1:2" s="17" customFormat="1" ht="14.25">
      <c r="A48" s="42"/>
      <c r="B48" s="42"/>
    </row>
    <row r="49" spans="1:2" s="17" customFormat="1" ht="14.25">
      <c r="A49" s="42"/>
      <c r="B49" s="42"/>
    </row>
    <row r="50" spans="1:2" s="17" customFormat="1" ht="14.25"/>
    <row r="51" spans="1:2" s="17" customFormat="1" ht="14.25"/>
    <row r="52" spans="1:2" s="17" customFormat="1" ht="14.25"/>
    <row r="53" spans="1:2" s="17" customFormat="1" ht="14.25"/>
    <row r="54" spans="1:2" s="17" customFormat="1" ht="14.25"/>
    <row r="55" spans="1:2" s="17" customFormat="1" ht="14.25"/>
    <row r="56" spans="1:2" s="17" customFormat="1" ht="14.25"/>
    <row r="57" spans="1:2" s="17" customFormat="1" ht="14.25"/>
    <row r="58" spans="1:2" s="17" customFormat="1" ht="14.25"/>
    <row r="59" spans="1:2" s="17" customFormat="1" ht="14.25"/>
    <row r="60" spans="1:2" s="17" customFormat="1" ht="14.25"/>
    <row r="61" spans="1:2" s="17" customFormat="1" ht="14.25"/>
    <row r="62" spans="1:2" s="17" customFormat="1" ht="14.25"/>
    <row r="63" spans="1:2" s="17" customFormat="1" ht="14.25"/>
    <row r="64" spans="1:2" s="17" customFormat="1" ht="14.25"/>
    <row r="65" s="17" customFormat="1" ht="14.25"/>
    <row r="66" s="17" customFormat="1" ht="14.25"/>
    <row r="67" s="17" customFormat="1" ht="14.25"/>
    <row r="68" s="17" customFormat="1" ht="14.25"/>
    <row r="69" s="17" customFormat="1" ht="14.25"/>
    <row r="70" s="17" customFormat="1" ht="14.25"/>
    <row r="71" s="17" customFormat="1" ht="14.25"/>
    <row r="72" s="17" customFormat="1" ht="14.25"/>
    <row r="73" s="17" customFormat="1" ht="14.25"/>
    <row r="74" s="17" customFormat="1" ht="14.25"/>
    <row r="75" s="17" customFormat="1" ht="14.25"/>
    <row r="76" s="17" customFormat="1" ht="14.25"/>
    <row r="77" s="17" customFormat="1" ht="14.25"/>
    <row r="78" s="17" customFormat="1" ht="14.25"/>
    <row r="79" s="17" customFormat="1" ht="14.25"/>
    <row r="80" s="17" customFormat="1" ht="14.25"/>
    <row r="81" s="17" customFormat="1" ht="14.25"/>
    <row r="82" s="17" customFormat="1" ht="14.25"/>
    <row r="83" s="17" customFormat="1" ht="14.25"/>
    <row r="84" s="17" customFormat="1" ht="14.25"/>
    <row r="85" s="17" customFormat="1" ht="14.25"/>
    <row r="86" s="17" customFormat="1" ht="14.25"/>
    <row r="87" s="17" customFormat="1" ht="14.25"/>
    <row r="88" s="17" customFormat="1" ht="14.2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D28"/>
  <sheetViews>
    <sheetView zoomScaleNormal="100" workbookViewId="0">
      <selection activeCell="H26" sqref="H26"/>
    </sheetView>
  </sheetViews>
  <sheetFormatPr defaultRowHeight="12.75"/>
  <cols>
    <col min="1" max="1" width="3.85546875" customWidth="1"/>
    <col min="2" max="2" width="68.5703125" style="509" customWidth="1"/>
    <col min="3" max="3" width="15.28515625" style="509" customWidth="1"/>
    <col min="4" max="4" width="13.28515625" customWidth="1"/>
    <col min="5" max="6" width="17.28515625" customWidth="1"/>
    <col min="7" max="8" width="12.7109375" customWidth="1"/>
    <col min="9" max="9" width="9" bestFit="1" customWidth="1"/>
  </cols>
  <sheetData>
    <row r="1" spans="1:56" s="267" customFormat="1" ht="15.75">
      <c r="A1" s="689" t="s">
        <v>3</v>
      </c>
      <c r="B1" s="689"/>
      <c r="C1" s="689"/>
      <c r="D1" s="689"/>
      <c r="E1" s="689"/>
      <c r="F1" s="689"/>
      <c r="G1" s="520"/>
      <c r="H1" s="520"/>
      <c r="I1" s="520"/>
    </row>
    <row r="2" spans="1:56" s="267" customFormat="1" ht="15.75">
      <c r="A2" s="689" t="s">
        <v>434</v>
      </c>
      <c r="B2" s="689"/>
      <c r="C2" s="689"/>
      <c r="D2" s="689"/>
      <c r="E2" s="689"/>
      <c r="F2" s="689"/>
      <c r="G2" s="520"/>
      <c r="H2" s="520"/>
      <c r="I2" s="520"/>
    </row>
    <row r="3" spans="1:56" s="267" customFormat="1" ht="15.75">
      <c r="A3" s="691" t="s">
        <v>571</v>
      </c>
      <c r="B3" s="691"/>
      <c r="C3" s="691"/>
      <c r="D3" s="691"/>
      <c r="E3" s="691"/>
      <c r="F3" s="691"/>
      <c r="G3" s="520"/>
      <c r="H3" s="520"/>
      <c r="I3" s="520"/>
    </row>
    <row r="4" spans="1:56" s="267" customFormat="1" ht="15.75">
      <c r="A4" s="690" t="s">
        <v>152</v>
      </c>
      <c r="B4" s="690"/>
      <c r="C4" s="690"/>
      <c r="D4" s="690"/>
      <c r="E4" s="690"/>
      <c r="F4" s="690"/>
    </row>
    <row r="5" spans="1:56" s="479" customFormat="1" ht="15.75">
      <c r="B5" s="480"/>
      <c r="C5" s="480"/>
      <c r="E5" s="481" t="s">
        <v>152</v>
      </c>
    </row>
    <row r="6" spans="1:56" s="484" customFormat="1" ht="29.25">
      <c r="A6" s="482"/>
      <c r="B6" s="483" t="s">
        <v>42</v>
      </c>
      <c r="C6" s="482" t="s">
        <v>470</v>
      </c>
      <c r="D6" s="482" t="s">
        <v>471</v>
      </c>
      <c r="E6" s="482" t="s">
        <v>581</v>
      </c>
      <c r="F6" s="482" t="s">
        <v>391</v>
      </c>
    </row>
    <row r="7" spans="1:56" s="267" customFormat="1" ht="15.75">
      <c r="A7" s="485"/>
      <c r="B7" s="486"/>
      <c r="C7" s="485"/>
      <c r="D7" s="485"/>
      <c r="E7" s="485"/>
      <c r="F7" s="485"/>
    </row>
    <row r="8" spans="1:56" s="267" customFormat="1" ht="15.75">
      <c r="A8" s="487">
        <v>1</v>
      </c>
      <c r="B8" s="488" t="s">
        <v>43</v>
      </c>
      <c r="C8" s="489">
        <v>870543.12772163912</v>
      </c>
      <c r="D8" s="472">
        <v>503716</v>
      </c>
      <c r="E8" s="489">
        <v>784882.94831315614</v>
      </c>
      <c r="F8" s="490">
        <f t="shared" ref="F8:F21" si="0">+E8-C8</f>
        <v>-85660.179408482974</v>
      </c>
      <c r="G8" s="491"/>
      <c r="H8" s="492"/>
      <c r="I8" s="492"/>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91"/>
      <c r="AS8" s="491"/>
      <c r="AT8" s="491"/>
      <c r="AU8" s="491"/>
      <c r="AV8" s="491"/>
      <c r="AW8" s="491"/>
      <c r="AX8" s="491"/>
      <c r="AY8" s="491"/>
      <c r="AZ8" s="491"/>
      <c r="BA8" s="491"/>
      <c r="BB8" s="491"/>
      <c r="BC8" s="491"/>
      <c r="BD8" s="491"/>
    </row>
    <row r="9" spans="1:56" s="267" customFormat="1" ht="15.75">
      <c r="A9" s="487">
        <f t="shared" ref="A9:A18" si="1">A8+1</f>
        <v>2</v>
      </c>
      <c r="B9" s="488" t="s">
        <v>44</v>
      </c>
      <c r="C9" s="489">
        <v>301625</v>
      </c>
      <c r="D9" s="472">
        <v>193817</v>
      </c>
      <c r="E9" s="489">
        <v>304881.19600438484</v>
      </c>
      <c r="F9" s="490">
        <f t="shared" si="0"/>
        <v>3256.1960043848376</v>
      </c>
      <c r="G9" s="491"/>
      <c r="H9" s="492"/>
      <c r="I9" s="492"/>
      <c r="J9" s="491"/>
      <c r="K9" s="491"/>
      <c r="L9" s="491"/>
      <c r="M9" s="491"/>
      <c r="N9" s="491"/>
      <c r="O9" s="491"/>
      <c r="P9" s="491"/>
      <c r="Q9" s="491"/>
      <c r="R9" s="491"/>
      <c r="S9" s="491"/>
      <c r="T9" s="491"/>
      <c r="U9" s="491"/>
      <c r="V9" s="491"/>
      <c r="W9" s="491"/>
      <c r="X9" s="491"/>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row>
    <row r="10" spans="1:56" s="267" customFormat="1" ht="15.75">
      <c r="A10" s="487">
        <f t="shared" si="1"/>
        <v>3</v>
      </c>
      <c r="B10" s="488" t="s">
        <v>182</v>
      </c>
      <c r="C10" s="489">
        <v>122440.52233150907</v>
      </c>
      <c r="D10" s="472">
        <v>74556</v>
      </c>
      <c r="E10" s="489">
        <v>121380.43922646309</v>
      </c>
      <c r="F10" s="490">
        <f t="shared" si="0"/>
        <v>-1060.0831050459819</v>
      </c>
      <c r="G10" s="491"/>
      <c r="H10" s="492"/>
      <c r="I10" s="492"/>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row>
    <row r="11" spans="1:56" s="495" customFormat="1" ht="15.75">
      <c r="A11" s="487">
        <f t="shared" si="1"/>
        <v>4</v>
      </c>
      <c r="B11" s="488" t="s">
        <v>45</v>
      </c>
      <c r="C11" s="489">
        <v>181608</v>
      </c>
      <c r="D11" s="472">
        <v>111367</v>
      </c>
      <c r="E11" s="489">
        <v>167327.38232135537</v>
      </c>
      <c r="F11" s="490">
        <f t="shared" si="0"/>
        <v>-14280.61767864463</v>
      </c>
      <c r="G11" s="493"/>
      <c r="H11" s="494"/>
      <c r="I11" s="494"/>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3"/>
      <c r="AY11" s="493"/>
      <c r="AZ11" s="493"/>
      <c r="BA11" s="493"/>
      <c r="BB11" s="493"/>
      <c r="BC11" s="493"/>
      <c r="BD11" s="493"/>
    </row>
    <row r="12" spans="1:56" s="267" customFormat="1" ht="15.75">
      <c r="A12" s="487">
        <f t="shared" si="1"/>
        <v>5</v>
      </c>
      <c r="B12" s="488" t="s">
        <v>183</v>
      </c>
      <c r="C12" s="489">
        <v>82308.499736820566</v>
      </c>
      <c r="D12" s="472">
        <v>59118</v>
      </c>
      <c r="E12" s="489">
        <v>86014.531620275899</v>
      </c>
      <c r="F12" s="490">
        <f t="shared" si="0"/>
        <v>3706.0318834553327</v>
      </c>
      <c r="G12" s="491"/>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1"/>
      <c r="AY12" s="491"/>
      <c r="AZ12" s="491"/>
      <c r="BA12" s="491"/>
      <c r="BB12" s="491"/>
      <c r="BC12" s="491"/>
      <c r="BD12" s="491"/>
    </row>
    <row r="13" spans="1:56" s="152" customFormat="1" ht="15.75">
      <c r="A13" s="496">
        <f t="shared" si="1"/>
        <v>6</v>
      </c>
      <c r="B13" s="488" t="s">
        <v>184</v>
      </c>
      <c r="C13" s="489">
        <v>29.989897995192603</v>
      </c>
      <c r="D13" s="474">
        <v>30.273686229999999</v>
      </c>
      <c r="E13" s="497">
        <v>33.278543508036712</v>
      </c>
      <c r="F13" s="498">
        <f t="shared" si="0"/>
        <v>3.2886455128441092</v>
      </c>
      <c r="G13" s="499"/>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499"/>
      <c r="AY13" s="499"/>
      <c r="AZ13" s="499"/>
      <c r="BA13" s="499"/>
      <c r="BB13" s="499"/>
      <c r="BC13" s="499"/>
      <c r="BD13" s="499"/>
    </row>
    <row r="14" spans="1:56" s="267" customFormat="1" ht="15.75">
      <c r="A14" s="487">
        <f t="shared" si="1"/>
        <v>7</v>
      </c>
      <c r="B14" s="488" t="s">
        <v>244</v>
      </c>
      <c r="C14" s="489">
        <v>33553.092434156279</v>
      </c>
      <c r="D14" s="472">
        <v>30059.25</v>
      </c>
      <c r="E14" s="500">
        <v>30035.58844333333</v>
      </c>
      <c r="F14" s="490">
        <f t="shared" si="0"/>
        <v>-3517.5039908229483</v>
      </c>
      <c r="G14" s="491" t="s">
        <v>152</v>
      </c>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row>
    <row r="15" spans="1:56" s="152" customFormat="1" ht="15.75">
      <c r="A15" s="496">
        <f t="shared" si="1"/>
        <v>8</v>
      </c>
      <c r="B15" s="488" t="s">
        <v>579</v>
      </c>
      <c r="C15" s="489">
        <v>16727</v>
      </c>
      <c r="D15" s="472">
        <v>16261.137042961031</v>
      </c>
      <c r="E15" s="489">
        <v>16688.539468286723</v>
      </c>
      <c r="F15" s="489">
        <f t="shared" si="0"/>
        <v>-38.460531713277305</v>
      </c>
      <c r="G15" s="499" t="s">
        <v>152</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499"/>
      <c r="AY15" s="499"/>
      <c r="AZ15" s="499"/>
      <c r="BA15" s="499"/>
      <c r="BB15" s="499"/>
      <c r="BC15" s="499"/>
      <c r="BD15" s="499"/>
    </row>
    <row r="16" spans="1:56" s="495" customFormat="1" ht="15.75">
      <c r="A16" s="487">
        <f t="shared" si="1"/>
        <v>9</v>
      </c>
      <c r="B16" s="488" t="s">
        <v>580</v>
      </c>
      <c r="C16" s="489">
        <v>53528</v>
      </c>
      <c r="D16" s="472">
        <v>53357.213385134914</v>
      </c>
      <c r="E16" s="489">
        <v>53804.945065068627</v>
      </c>
      <c r="F16" s="489">
        <f t="shared" si="0"/>
        <v>276.94506506862672</v>
      </c>
      <c r="G16" s="493"/>
      <c r="H16" s="493"/>
      <c r="I16" s="493"/>
      <c r="J16" s="493"/>
      <c r="K16" s="493"/>
      <c r="L16" s="493"/>
      <c r="M16" s="493"/>
      <c r="N16" s="493"/>
      <c r="O16" s="493"/>
      <c r="P16" s="493"/>
      <c r="Q16" s="493"/>
      <c r="R16" s="493"/>
      <c r="S16" s="493"/>
      <c r="T16" s="493"/>
      <c r="U16" s="493"/>
      <c r="V16" s="493"/>
      <c r="W16" s="493"/>
      <c r="X16" s="493"/>
      <c r="Y16" s="493"/>
      <c r="Z16" s="493"/>
      <c r="AA16" s="493"/>
      <c r="AB16" s="493"/>
      <c r="AC16" s="493"/>
      <c r="AD16" s="493"/>
      <c r="AE16" s="493"/>
      <c r="AF16" s="493"/>
      <c r="AG16" s="493"/>
      <c r="AH16" s="493"/>
      <c r="AI16" s="493"/>
      <c r="AJ16" s="493"/>
      <c r="AK16" s="493"/>
      <c r="AL16" s="493"/>
      <c r="AM16" s="493"/>
      <c r="AN16" s="493"/>
      <c r="AO16" s="493"/>
      <c r="AP16" s="493"/>
      <c r="AQ16" s="493"/>
      <c r="AR16" s="493"/>
      <c r="AS16" s="493"/>
      <c r="AT16" s="493"/>
      <c r="AU16" s="493"/>
      <c r="AV16" s="493"/>
      <c r="AW16" s="493"/>
      <c r="AX16" s="493"/>
      <c r="AY16" s="493"/>
      <c r="AZ16" s="493"/>
      <c r="BA16" s="493"/>
      <c r="BB16" s="493"/>
      <c r="BC16" s="493"/>
      <c r="BD16" s="493"/>
    </row>
    <row r="17" spans="1:56" s="495" customFormat="1" ht="15.75">
      <c r="A17" s="487">
        <f t="shared" si="1"/>
        <v>10</v>
      </c>
      <c r="B17" s="488" t="s">
        <v>577</v>
      </c>
      <c r="C17" s="489">
        <v>6146</v>
      </c>
      <c r="D17" s="472">
        <v>6907.625</v>
      </c>
      <c r="E17" s="489">
        <v>5484</v>
      </c>
      <c r="F17" s="489">
        <f t="shared" si="0"/>
        <v>-662</v>
      </c>
      <c r="G17" s="493"/>
      <c r="H17" s="493"/>
      <c r="I17" s="493"/>
      <c r="J17" s="493"/>
      <c r="K17" s="493"/>
      <c r="L17" s="493"/>
      <c r="M17" s="493"/>
      <c r="N17" s="493"/>
      <c r="O17" s="493"/>
      <c r="P17" s="493"/>
      <c r="Q17" s="493"/>
      <c r="R17" s="493"/>
      <c r="S17" s="493"/>
      <c r="T17" s="493"/>
      <c r="U17" s="493"/>
      <c r="V17" s="493"/>
      <c r="W17" s="493"/>
      <c r="X17" s="493"/>
      <c r="Y17" s="493"/>
      <c r="Z17" s="493"/>
      <c r="AA17" s="493"/>
      <c r="AB17" s="493"/>
      <c r="AC17" s="493"/>
      <c r="AD17" s="493"/>
      <c r="AE17" s="493"/>
      <c r="AF17" s="493"/>
      <c r="AG17" s="493"/>
      <c r="AH17" s="493"/>
      <c r="AI17" s="493"/>
      <c r="AJ17" s="493"/>
      <c r="AK17" s="493"/>
      <c r="AL17" s="493"/>
      <c r="AM17" s="493"/>
      <c r="AN17" s="493"/>
      <c r="AO17" s="493"/>
      <c r="AP17" s="493"/>
      <c r="AQ17" s="493"/>
      <c r="AR17" s="493"/>
      <c r="AS17" s="493"/>
      <c r="AT17" s="493"/>
      <c r="AU17" s="493"/>
      <c r="AV17" s="493"/>
      <c r="AW17" s="493"/>
      <c r="AX17" s="493"/>
      <c r="AY17" s="493"/>
      <c r="AZ17" s="493"/>
      <c r="BA17" s="493"/>
      <c r="BB17" s="493"/>
      <c r="BC17" s="493"/>
      <c r="BD17" s="493"/>
    </row>
    <row r="18" spans="1:56" s="495" customFormat="1" ht="15.75">
      <c r="A18" s="487">
        <f t="shared" si="1"/>
        <v>11</v>
      </c>
      <c r="B18" s="488" t="s">
        <v>578</v>
      </c>
      <c r="C18" s="489">
        <v>5994</v>
      </c>
      <c r="D18" s="472">
        <v>7697.6031760775168</v>
      </c>
      <c r="E18" s="489">
        <v>6395</v>
      </c>
      <c r="F18" s="489">
        <f t="shared" si="0"/>
        <v>401</v>
      </c>
      <c r="G18" s="493"/>
      <c r="H18" s="493"/>
      <c r="I18" s="493"/>
      <c r="J18" s="493"/>
      <c r="K18" s="493"/>
      <c r="L18" s="493"/>
      <c r="M18" s="493"/>
      <c r="N18" s="493"/>
      <c r="O18" s="493"/>
      <c r="P18" s="493"/>
      <c r="Q18" s="493"/>
      <c r="R18" s="493"/>
      <c r="S18" s="493"/>
      <c r="T18" s="493"/>
      <c r="U18" s="493"/>
      <c r="V18" s="493"/>
      <c r="W18" s="493"/>
      <c r="X18" s="493"/>
      <c r="Y18" s="493"/>
      <c r="Z18" s="493"/>
      <c r="AA18" s="493"/>
      <c r="AB18" s="493"/>
      <c r="AC18" s="493"/>
      <c r="AD18" s="493"/>
      <c r="AE18" s="493"/>
      <c r="AF18" s="493"/>
      <c r="AG18" s="493"/>
      <c r="AH18" s="493"/>
      <c r="AI18" s="493"/>
      <c r="AJ18" s="493"/>
      <c r="AK18" s="493"/>
      <c r="AL18" s="493"/>
      <c r="AM18" s="493"/>
      <c r="AN18" s="493"/>
      <c r="AO18" s="493"/>
      <c r="AP18" s="493"/>
      <c r="AQ18" s="493"/>
      <c r="AR18" s="493"/>
      <c r="AS18" s="493"/>
      <c r="AT18" s="493"/>
      <c r="AU18" s="493"/>
      <c r="AV18" s="493"/>
      <c r="AW18" s="493"/>
      <c r="AX18" s="493"/>
      <c r="AY18" s="493"/>
      <c r="AZ18" s="493"/>
      <c r="BA18" s="493"/>
      <c r="BB18" s="493"/>
      <c r="BC18" s="493"/>
      <c r="BD18" s="493"/>
    </row>
    <row r="19" spans="1:56" s="495" customFormat="1" ht="15.75">
      <c r="A19" s="501">
        <v>12</v>
      </c>
      <c r="B19" s="488" t="s">
        <v>467</v>
      </c>
      <c r="C19" s="489">
        <v>48.94</v>
      </c>
      <c r="D19" s="472">
        <v>52.99</v>
      </c>
      <c r="E19" s="489">
        <v>51.37</v>
      </c>
      <c r="F19" s="489">
        <f t="shared" si="0"/>
        <v>2.4299999999999997</v>
      </c>
      <c r="G19" s="493"/>
      <c r="H19" s="493"/>
      <c r="I19" s="493"/>
      <c r="J19" s="493"/>
      <c r="K19" s="493"/>
      <c r="L19" s="493"/>
      <c r="M19" s="493"/>
      <c r="N19" s="493"/>
      <c r="O19" s="493"/>
      <c r="P19" s="493"/>
      <c r="Q19" s="493"/>
      <c r="R19" s="493"/>
      <c r="S19" s="493"/>
      <c r="T19" s="493"/>
      <c r="U19" s="493"/>
      <c r="V19" s="493"/>
      <c r="W19" s="493"/>
      <c r="X19" s="493"/>
      <c r="Y19" s="493"/>
      <c r="Z19" s="493"/>
      <c r="AA19" s="493"/>
      <c r="AB19" s="493"/>
      <c r="AC19" s="493"/>
      <c r="AD19" s="493"/>
      <c r="AE19" s="493"/>
      <c r="AF19" s="493"/>
      <c r="AG19" s="493"/>
      <c r="AH19" s="493"/>
      <c r="AI19" s="493"/>
      <c r="AJ19" s="493"/>
      <c r="AK19" s="493"/>
      <c r="AL19" s="493"/>
      <c r="AM19" s="493"/>
      <c r="AN19" s="493"/>
      <c r="AO19" s="493"/>
      <c r="AP19" s="493"/>
      <c r="AQ19" s="493"/>
      <c r="AR19" s="493"/>
      <c r="AS19" s="493"/>
      <c r="AT19" s="493"/>
      <c r="AU19" s="493"/>
      <c r="AV19" s="493"/>
      <c r="AW19" s="493"/>
      <c r="AX19" s="493"/>
      <c r="AY19" s="493"/>
      <c r="AZ19" s="493"/>
      <c r="BA19" s="493"/>
      <c r="BB19" s="493"/>
      <c r="BC19" s="493"/>
      <c r="BD19" s="493"/>
    </row>
    <row r="20" spans="1:56" s="495" customFormat="1" ht="15.75">
      <c r="A20" s="501">
        <f t="shared" ref="A20:A21" si="2">A19+1</f>
        <v>13</v>
      </c>
      <c r="B20" s="488" t="s">
        <v>468</v>
      </c>
      <c r="C20" s="489">
        <v>1.58</v>
      </c>
      <c r="D20" s="472">
        <v>1.84375</v>
      </c>
      <c r="E20" s="489">
        <v>2</v>
      </c>
      <c r="F20" s="489">
        <f t="shared" si="0"/>
        <v>0.41999999999999993</v>
      </c>
      <c r="G20" s="493"/>
      <c r="H20" s="493"/>
      <c r="I20" s="493"/>
      <c r="J20" s="493"/>
      <c r="K20" s="493"/>
      <c r="L20" s="493"/>
      <c r="M20" s="493"/>
      <c r="N20" s="493"/>
      <c r="O20" s="493"/>
      <c r="P20" s="493"/>
      <c r="Q20" s="493"/>
      <c r="R20" s="493"/>
      <c r="S20" s="493"/>
      <c r="T20" s="493"/>
      <c r="U20" s="493"/>
      <c r="V20" s="493"/>
      <c r="W20" s="493"/>
      <c r="X20" s="493"/>
      <c r="Y20" s="493"/>
      <c r="Z20" s="493"/>
      <c r="AA20" s="493"/>
      <c r="AB20" s="493"/>
      <c r="AC20" s="493"/>
      <c r="AD20" s="493"/>
      <c r="AE20" s="493"/>
      <c r="AF20" s="493"/>
      <c r="AG20" s="493"/>
      <c r="AH20" s="493"/>
      <c r="AI20" s="493"/>
      <c r="AJ20" s="493"/>
      <c r="AK20" s="493"/>
      <c r="AL20" s="493"/>
      <c r="AM20" s="493"/>
      <c r="AN20" s="493"/>
      <c r="AO20" s="493"/>
      <c r="AP20" s="493"/>
      <c r="AQ20" s="493"/>
      <c r="AR20" s="493"/>
      <c r="AS20" s="493"/>
      <c r="AT20" s="493"/>
      <c r="AU20" s="493"/>
      <c r="AV20" s="493"/>
      <c r="AW20" s="493"/>
      <c r="AX20" s="493"/>
      <c r="AY20" s="493"/>
      <c r="AZ20" s="493"/>
      <c r="BA20" s="493"/>
      <c r="BB20" s="493"/>
      <c r="BC20" s="493"/>
      <c r="BD20" s="493"/>
    </row>
    <row r="21" spans="1:56" s="495" customFormat="1" ht="15.75">
      <c r="A21" s="502">
        <f t="shared" si="2"/>
        <v>14</v>
      </c>
      <c r="B21" s="503" t="s">
        <v>469</v>
      </c>
      <c r="C21" s="504">
        <v>24103.588096528503</v>
      </c>
      <c r="D21" s="473">
        <v>13000</v>
      </c>
      <c r="E21" s="504">
        <v>24551</v>
      </c>
      <c r="F21" s="504">
        <f t="shared" si="0"/>
        <v>447.41190347149677</v>
      </c>
      <c r="G21" s="493"/>
      <c r="H21" s="493"/>
      <c r="I21" s="493"/>
      <c r="J21" s="493"/>
      <c r="K21" s="493"/>
      <c r="L21" s="493"/>
      <c r="M21" s="493"/>
      <c r="N21" s="493"/>
      <c r="O21" s="493"/>
      <c r="P21" s="493"/>
      <c r="Q21" s="493"/>
      <c r="R21" s="493"/>
      <c r="S21" s="493"/>
      <c r="T21" s="493"/>
      <c r="U21" s="493"/>
      <c r="V21" s="493"/>
      <c r="W21" s="493"/>
      <c r="X21" s="493"/>
      <c r="Y21" s="493"/>
      <c r="Z21" s="493"/>
      <c r="AA21" s="493"/>
      <c r="AB21" s="493"/>
      <c r="AC21" s="493"/>
      <c r="AD21" s="493"/>
      <c r="AE21" s="493"/>
      <c r="AF21" s="493"/>
      <c r="AG21" s="493"/>
      <c r="AH21" s="493"/>
      <c r="AI21" s="493"/>
      <c r="AJ21" s="493"/>
      <c r="AK21" s="493"/>
      <c r="AL21" s="493"/>
      <c r="AM21" s="493"/>
      <c r="AN21" s="493"/>
      <c r="AO21" s="493"/>
      <c r="AP21" s="493"/>
      <c r="AQ21" s="493"/>
      <c r="AR21" s="493"/>
      <c r="AS21" s="493"/>
      <c r="AT21" s="493"/>
      <c r="AU21" s="493"/>
      <c r="AV21" s="493"/>
      <c r="AW21" s="493"/>
      <c r="AX21" s="493"/>
      <c r="AY21" s="493"/>
      <c r="AZ21" s="493"/>
      <c r="BA21" s="493"/>
      <c r="BB21" s="493"/>
      <c r="BC21" s="493"/>
      <c r="BD21" s="493"/>
    </row>
    <row r="22" spans="1:56" ht="15.75">
      <c r="A22" s="519"/>
      <c r="B22" s="505"/>
      <c r="C22" s="506"/>
      <c r="D22" s="507"/>
      <c r="E22" s="507"/>
      <c r="F22" s="507"/>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508"/>
      <c r="AL22" s="508"/>
      <c r="AM22" s="508"/>
      <c r="AN22" s="508"/>
      <c r="AO22" s="508"/>
      <c r="AP22" s="508"/>
      <c r="AQ22" s="508"/>
      <c r="AR22" s="508"/>
      <c r="AS22" s="508"/>
      <c r="AT22" s="508"/>
      <c r="AU22" s="508"/>
      <c r="AV22" s="508"/>
      <c r="AW22" s="508"/>
      <c r="AX22" s="508"/>
      <c r="AY22" s="508"/>
      <c r="AZ22" s="508"/>
      <c r="BA22" s="508"/>
      <c r="BB22" s="508"/>
      <c r="BC22" s="508"/>
      <c r="BD22" s="508"/>
    </row>
    <row r="23" spans="1:56" ht="15.75">
      <c r="A23" s="521"/>
      <c r="B23" s="522"/>
      <c r="C23" s="523"/>
      <c r="D23" s="507"/>
      <c r="E23" s="507"/>
      <c r="F23" s="507"/>
    </row>
    <row r="24" spans="1:56" ht="15.75">
      <c r="A24" s="521"/>
      <c r="B24" s="505"/>
      <c r="C24" s="523"/>
      <c r="D24" s="507"/>
      <c r="E24" s="507"/>
      <c r="F24" s="507"/>
    </row>
    <row r="25" spans="1:56" ht="15.75">
      <c r="A25" s="521"/>
      <c r="B25" s="524"/>
    </row>
    <row r="26" spans="1:56" ht="15.75">
      <c r="A26" s="525"/>
      <c r="B26" s="692"/>
      <c r="C26" s="692"/>
      <c r="D26" s="692"/>
    </row>
    <row r="28" spans="1:56">
      <c r="D28" s="510"/>
    </row>
  </sheetData>
  <mergeCells count="5">
    <mergeCell ref="A1:F1"/>
    <mergeCell ref="A2:F2"/>
    <mergeCell ref="A4:F4"/>
    <mergeCell ref="A3:F3"/>
    <mergeCell ref="B26:D26"/>
  </mergeCells>
  <printOptions horizontalCentered="1"/>
  <pageMargins left="0" right="0" top="0.5" bottom="1" header="0.5" footer="0.5"/>
  <pageSetup scale="88" orientation="landscape" r:id="rId1"/>
  <headerFooter alignWithMargins="0">
    <oddFooter>&amp;L&amp;8&amp;Z&amp;F&amp;C&amp;8 &amp;R&amp;8 Management Reporting and Statistics
Data as of 2/7/2018
Log # (dm)</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L38" sqref="L38"/>
    </sheetView>
  </sheetViews>
  <sheetFormatPr defaultColWidth="8.85546875" defaultRowHeight="12.75"/>
  <cols>
    <col min="1" max="1" width="73.28515625" style="344" bestFit="1" customWidth="1"/>
    <col min="2" max="2" width="25.85546875" style="400" customWidth="1"/>
    <col min="3" max="3" width="20.7109375" style="344" customWidth="1"/>
    <col min="4" max="5" width="24.85546875" style="344" bestFit="1" customWidth="1"/>
    <col min="6" max="16384" width="8.85546875" style="344"/>
  </cols>
  <sheetData>
    <row r="1" spans="1:10" s="102" customFormat="1" ht="16.5" customHeight="1">
      <c r="A1" s="693" t="s">
        <v>3</v>
      </c>
      <c r="B1" s="693"/>
      <c r="C1" s="693"/>
      <c r="D1" s="693"/>
      <c r="E1" s="693"/>
      <c r="F1" s="693"/>
      <c r="G1" s="693"/>
      <c r="H1" s="273"/>
      <c r="I1" s="273"/>
      <c r="J1" s="273"/>
    </row>
    <row r="2" spans="1:10" s="102" customFormat="1" ht="16.5" customHeight="1">
      <c r="A2" s="693" t="s">
        <v>435</v>
      </c>
      <c r="B2" s="693"/>
      <c r="C2" s="693"/>
      <c r="D2" s="693"/>
      <c r="E2" s="693"/>
      <c r="F2" s="693"/>
      <c r="G2" s="693"/>
      <c r="H2" s="273"/>
      <c r="I2" s="273"/>
      <c r="J2" s="273"/>
    </row>
    <row r="3" spans="1:10" s="102" customFormat="1" ht="16.5" customHeight="1">
      <c r="A3" s="694" t="s">
        <v>571</v>
      </c>
      <c r="B3" s="694"/>
      <c r="C3" s="694"/>
      <c r="D3" s="694"/>
      <c r="E3" s="694"/>
      <c r="F3" s="694"/>
      <c r="G3" s="694"/>
      <c r="H3" s="273"/>
      <c r="I3" s="273"/>
      <c r="J3" s="273"/>
    </row>
    <row r="5" spans="1:10" ht="15.75">
      <c r="A5" s="397" t="s">
        <v>319</v>
      </c>
      <c r="B5" s="398"/>
      <c r="C5" s="398" t="s">
        <v>320</v>
      </c>
      <c r="D5" s="399"/>
      <c r="E5" s="400"/>
    </row>
    <row r="6" spans="1:10" ht="15.75">
      <c r="A6" s="397" t="s">
        <v>321</v>
      </c>
      <c r="B6" s="398"/>
      <c r="C6" s="398" t="s">
        <v>322</v>
      </c>
      <c r="D6" s="398" t="s">
        <v>323</v>
      </c>
      <c r="E6" s="398" t="s">
        <v>324</v>
      </c>
    </row>
    <row r="7" spans="1:10" ht="15.75">
      <c r="A7" s="401"/>
      <c r="B7" s="402"/>
    </row>
    <row r="8" spans="1:10" ht="15.75">
      <c r="A8" s="401" t="s">
        <v>473</v>
      </c>
      <c r="B8" s="402" t="s">
        <v>472</v>
      </c>
      <c r="C8" s="403">
        <v>43719</v>
      </c>
      <c r="D8" s="402" t="s">
        <v>510</v>
      </c>
      <c r="E8" s="402" t="s">
        <v>510</v>
      </c>
      <c r="F8" s="401"/>
    </row>
    <row r="9" spans="1:10" ht="15.75">
      <c r="A9" s="401" t="s">
        <v>508</v>
      </c>
      <c r="B9" s="402" t="s">
        <v>507</v>
      </c>
      <c r="C9" s="403">
        <v>43788</v>
      </c>
      <c r="D9" s="402" t="s">
        <v>510</v>
      </c>
      <c r="E9" s="402" t="s">
        <v>510</v>
      </c>
    </row>
    <row r="10" spans="1:10" ht="15.75">
      <c r="A10" s="401"/>
      <c r="B10" s="402"/>
      <c r="C10" s="403"/>
      <c r="D10" s="402"/>
      <c r="E10" s="402"/>
      <c r="G10" s="401"/>
    </row>
    <row r="11" spans="1:10" ht="15.75">
      <c r="A11" s="401"/>
      <c r="B11" s="402"/>
      <c r="C11" s="403"/>
      <c r="D11" s="402"/>
      <c r="E11" s="402"/>
    </row>
    <row r="12" spans="1:10" ht="15.75">
      <c r="A12" s="401"/>
      <c r="B12" s="402"/>
      <c r="C12" s="403"/>
      <c r="D12" s="402"/>
      <c r="E12" s="402"/>
    </row>
    <row r="13" spans="1:10" ht="15.75">
      <c r="A13" s="401"/>
      <c r="B13" s="402"/>
      <c r="C13" s="403"/>
      <c r="D13" s="402"/>
      <c r="E13" s="402"/>
      <c r="G13" s="401"/>
    </row>
    <row r="14" spans="1:10" ht="15.75">
      <c r="A14" s="401"/>
      <c r="B14" s="402"/>
      <c r="C14" s="403"/>
      <c r="D14" s="402"/>
      <c r="E14" s="402"/>
    </row>
    <row r="15" spans="1:10" ht="15.75">
      <c r="A15" s="401"/>
      <c r="B15" s="402"/>
      <c r="C15" s="403"/>
      <c r="D15" s="402"/>
      <c r="E15" s="402"/>
    </row>
    <row r="16" spans="1:10" ht="15.75">
      <c r="A16" s="401"/>
      <c r="B16" s="402"/>
      <c r="C16" s="403"/>
      <c r="D16" s="402"/>
      <c r="E16" s="402"/>
    </row>
    <row r="17" spans="1:5" ht="15.75">
      <c r="A17" s="401"/>
      <c r="B17" s="402"/>
      <c r="C17" s="403"/>
      <c r="D17" s="402"/>
      <c r="E17" s="402"/>
    </row>
    <row r="18" spans="1:5" ht="15.75">
      <c r="A18" s="401"/>
      <c r="B18" s="402"/>
      <c r="C18" s="403"/>
      <c r="D18" s="402"/>
      <c r="E18" s="402"/>
    </row>
    <row r="19" spans="1:5" ht="15.75">
      <c r="A19" s="401"/>
      <c r="B19" s="402"/>
      <c r="C19" s="403"/>
      <c r="D19" s="402"/>
      <c r="E19" s="402"/>
    </row>
    <row r="20" spans="1:5" ht="15.75">
      <c r="A20" s="401"/>
      <c r="B20" s="402"/>
      <c r="C20" s="403"/>
      <c r="D20" s="402"/>
      <c r="E20" s="402"/>
    </row>
    <row r="21" spans="1:5" ht="15.75">
      <c r="A21" s="401"/>
      <c r="B21" s="402"/>
      <c r="C21" s="403"/>
      <c r="D21" s="402"/>
      <c r="E21" s="402"/>
    </row>
    <row r="22" spans="1:5" ht="15.75">
      <c r="A22" s="401"/>
      <c r="B22" s="402"/>
      <c r="C22" s="403"/>
      <c r="D22" s="402"/>
      <c r="E22" s="402"/>
    </row>
    <row r="23" spans="1:5" ht="15.75">
      <c r="A23" s="401"/>
      <c r="B23" s="402"/>
      <c r="C23" s="403"/>
      <c r="D23" s="402"/>
      <c r="E23" s="402"/>
    </row>
    <row r="24" spans="1:5" ht="15.75">
      <c r="A24" s="401"/>
      <c r="B24" s="402"/>
      <c r="C24" s="403"/>
      <c r="D24" s="402"/>
      <c r="E24" s="402"/>
    </row>
    <row r="25" spans="1:5" ht="15.75">
      <c r="A25" s="401"/>
      <c r="B25" s="402"/>
      <c r="C25" s="403"/>
      <c r="D25" s="402"/>
      <c r="E25" s="402"/>
    </row>
    <row r="26" spans="1:5" ht="15.75">
      <c r="A26" s="401"/>
      <c r="B26" s="402"/>
      <c r="C26" s="403"/>
      <c r="D26" s="402"/>
      <c r="E26" s="402"/>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839B7-5632-44FB-A4A5-04C3BBF65DFC}">
  <sheetPr>
    <tabColor theme="0"/>
  </sheetPr>
  <dimension ref="A1:BF58"/>
  <sheetViews>
    <sheetView zoomScale="50" zoomScaleNormal="50" workbookViewId="0">
      <pane xSplit="3" ySplit="7" topLeftCell="AG17" activePane="bottomRight" state="frozen"/>
      <selection pane="topRight" activeCell="D1" sqref="D1"/>
      <selection pane="bottomLeft" activeCell="A8" sqref="A8"/>
      <selection pane="bottomRight" activeCell="AS71" sqref="AS71"/>
    </sheetView>
  </sheetViews>
  <sheetFormatPr defaultColWidth="8.85546875" defaultRowHeight="15"/>
  <cols>
    <col min="1" max="1" width="15.5703125" style="528" customWidth="1"/>
    <col min="2" max="2" width="18.7109375" style="528" customWidth="1"/>
    <col min="3" max="3" width="84.42578125" style="528" customWidth="1"/>
    <col min="4" max="4" width="18.28515625" style="528" customWidth="1"/>
    <col min="5" max="5" width="17.28515625" style="527" bestFit="1" customWidth="1"/>
    <col min="6" max="16" width="16.7109375" style="527" bestFit="1" customWidth="1"/>
    <col min="17" max="17" width="21.28515625" style="527" customWidth="1"/>
    <col min="18" max="18" width="23" style="528" customWidth="1"/>
    <col min="19" max="19" width="17.140625" style="527" bestFit="1" customWidth="1"/>
    <col min="20" max="20" width="16.140625" style="527" bestFit="1" customWidth="1"/>
    <col min="21" max="21" width="16.42578125" style="527" bestFit="1" customWidth="1"/>
    <col min="22" max="22" width="16.28515625" style="527" bestFit="1" customWidth="1"/>
    <col min="23" max="26" width="16.140625" style="527" bestFit="1" customWidth="1"/>
    <col min="27" max="30" width="16.7109375" style="527" bestFit="1" customWidth="1"/>
    <col min="31" max="31" width="19" style="527" customWidth="1"/>
    <col min="32" max="32" width="20.85546875" style="528" bestFit="1" customWidth="1"/>
    <col min="33" max="33" width="17.140625" style="527" bestFit="1" customWidth="1"/>
    <col min="34" max="44" width="17.28515625" style="527" bestFit="1" customWidth="1"/>
    <col min="45" max="45" width="19" style="528" bestFit="1" customWidth="1"/>
    <col min="46" max="46" width="17.140625" style="527" bestFit="1" customWidth="1"/>
    <col min="47" max="47" width="16.28515625" style="527" bestFit="1" customWidth="1"/>
    <col min="48" max="48" width="16.42578125" style="527" bestFit="1" customWidth="1"/>
    <col min="49" max="50" width="16.28515625" style="527" bestFit="1" customWidth="1"/>
    <col min="51" max="51" width="14.7109375" style="527" bestFit="1" customWidth="1"/>
    <col min="52" max="57" width="13.7109375" style="527" bestFit="1" customWidth="1"/>
    <col min="58" max="58" width="17.7109375" style="528" bestFit="1" customWidth="1"/>
    <col min="59" max="16384" width="8.85546875" style="527"/>
  </cols>
  <sheetData>
    <row r="1" spans="1:58">
      <c r="A1" s="528" t="s">
        <v>327</v>
      </c>
    </row>
    <row r="2" spans="1:58">
      <c r="A2" s="528" t="s">
        <v>477</v>
      </c>
      <c r="P2" s="620"/>
    </row>
    <row r="3" spans="1:58">
      <c r="A3" s="528" t="s">
        <v>484</v>
      </c>
      <c r="D3" s="616"/>
      <c r="E3" s="617"/>
      <c r="F3" s="617"/>
      <c r="G3" s="617"/>
      <c r="H3" s="617"/>
      <c r="I3" s="617"/>
      <c r="J3" s="617"/>
      <c r="K3" s="617"/>
      <c r="L3" s="617"/>
      <c r="M3" s="617"/>
      <c r="N3" s="617"/>
      <c r="O3" s="617"/>
      <c r="P3" s="617"/>
      <c r="Q3" s="617"/>
      <c r="R3" s="616"/>
      <c r="S3" s="617"/>
      <c r="T3" s="617"/>
      <c r="U3" s="617"/>
      <c r="V3" s="617"/>
      <c r="W3" s="617"/>
      <c r="X3" s="617"/>
      <c r="Y3" s="617"/>
      <c r="Z3" s="617"/>
      <c r="AA3" s="617"/>
      <c r="AB3" s="617"/>
      <c r="AC3" s="617"/>
      <c r="AD3" s="619"/>
      <c r="AE3" s="619"/>
      <c r="AF3" s="619"/>
      <c r="AG3" s="617"/>
      <c r="AH3" s="617"/>
      <c r="AI3" s="617"/>
      <c r="AJ3" s="617"/>
      <c r="AK3" s="617"/>
      <c r="AL3" s="617"/>
      <c r="AM3" s="617"/>
      <c r="AN3" s="617"/>
      <c r="AO3" s="617"/>
      <c r="AP3" s="617"/>
      <c r="AQ3" s="617"/>
      <c r="AR3" s="619"/>
      <c r="AS3" s="619"/>
      <c r="AT3" s="617"/>
      <c r="AU3" s="617"/>
      <c r="AV3" s="617"/>
      <c r="AW3" s="617"/>
      <c r="AX3" s="617"/>
      <c r="AY3" s="617"/>
      <c r="AZ3" s="617"/>
      <c r="BA3" s="617"/>
      <c r="BB3" s="617"/>
      <c r="BC3" s="617"/>
      <c r="BD3" s="617"/>
      <c r="BE3" s="619"/>
      <c r="BF3" s="619"/>
    </row>
    <row r="4" spans="1:58">
      <c r="A4" s="528" t="s">
        <v>583</v>
      </c>
      <c r="D4" s="616"/>
      <c r="E4" s="617"/>
      <c r="F4" s="617"/>
      <c r="G4" s="617"/>
      <c r="H4" s="617"/>
      <c r="I4" s="617"/>
      <c r="J4" s="617"/>
      <c r="K4" s="617"/>
      <c r="L4" s="617"/>
      <c r="M4" s="617"/>
      <c r="N4" s="617"/>
      <c r="O4" s="617"/>
      <c r="P4" s="617"/>
      <c r="Q4" s="617"/>
      <c r="R4" s="616"/>
      <c r="S4" s="618"/>
      <c r="T4" s="617"/>
      <c r="U4" s="617"/>
      <c r="V4" s="617"/>
      <c r="W4" s="617"/>
      <c r="X4" s="617"/>
      <c r="Y4" s="617"/>
      <c r="Z4" s="617"/>
      <c r="AA4" s="617"/>
      <c r="AB4" s="617"/>
      <c r="AC4" s="617"/>
      <c r="AD4" s="617"/>
      <c r="AE4" s="617"/>
      <c r="AF4" s="616"/>
      <c r="AG4" s="618"/>
      <c r="AH4" s="617"/>
      <c r="AI4" s="617"/>
      <c r="AJ4" s="617"/>
      <c r="AK4" s="617"/>
      <c r="AL4" s="617"/>
      <c r="AM4" s="617"/>
      <c r="AN4" s="617"/>
      <c r="AO4" s="617"/>
      <c r="AP4" s="617"/>
      <c r="AQ4" s="617"/>
      <c r="AR4" s="617"/>
      <c r="AS4" s="616"/>
      <c r="AT4" s="618"/>
      <c r="AU4" s="617"/>
      <c r="AV4" s="617"/>
      <c r="AW4" s="617"/>
      <c r="AX4" s="617"/>
      <c r="AY4" s="617"/>
      <c r="AZ4" s="617"/>
      <c r="BA4" s="617"/>
      <c r="BB4" s="617"/>
      <c r="BC4" s="617"/>
      <c r="BD4" s="617"/>
      <c r="BE4" s="617"/>
      <c r="BF4" s="616"/>
    </row>
    <row r="5" spans="1:58" ht="15.75" thickBot="1">
      <c r="A5" s="528" t="s">
        <v>582</v>
      </c>
      <c r="D5" s="616"/>
      <c r="E5" s="617"/>
      <c r="F5" s="617"/>
      <c r="G5" s="617"/>
      <c r="H5" s="617"/>
      <c r="I5" s="617"/>
      <c r="J5" s="617"/>
      <c r="K5" s="617"/>
      <c r="L5" s="617"/>
      <c r="M5" s="617"/>
      <c r="N5" s="617"/>
      <c r="O5" s="617"/>
      <c r="P5" s="617"/>
      <c r="Q5" s="617"/>
      <c r="R5" s="616"/>
      <c r="S5" s="617"/>
      <c r="T5" s="617"/>
      <c r="U5" s="617"/>
      <c r="V5" s="617"/>
      <c r="W5" s="617"/>
      <c r="X5" s="617"/>
      <c r="Y5" s="617"/>
      <c r="Z5" s="617"/>
      <c r="AA5" s="617"/>
      <c r="AB5" s="617"/>
      <c r="AC5" s="617"/>
      <c r="AD5" s="617"/>
      <c r="AE5" s="617"/>
      <c r="AF5" s="616"/>
      <c r="AG5" s="617"/>
      <c r="AH5" s="617"/>
      <c r="AI5" s="617"/>
      <c r="AJ5" s="617"/>
      <c r="AK5" s="617"/>
      <c r="AL5" s="617"/>
      <c r="AM5" s="617"/>
      <c r="AN5" s="617"/>
      <c r="AO5" s="617"/>
      <c r="AP5" s="617"/>
      <c r="AQ5" s="617"/>
      <c r="AR5" s="617"/>
      <c r="AS5" s="616"/>
      <c r="AT5" s="617"/>
      <c r="AU5" s="617"/>
      <c r="AV5" s="617"/>
      <c r="AW5" s="617"/>
      <c r="AX5" s="617"/>
      <c r="AY5" s="617"/>
      <c r="AZ5" s="617"/>
      <c r="BA5" s="617"/>
      <c r="BB5" s="617"/>
      <c r="BC5" s="617"/>
      <c r="BD5" s="617"/>
      <c r="BE5" s="617"/>
      <c r="BF5" s="616"/>
    </row>
    <row r="6" spans="1:58" s="528" customFormat="1" ht="15.75" thickBot="1">
      <c r="D6" s="615"/>
      <c r="E6" s="594" t="s">
        <v>330</v>
      </c>
      <c r="F6" s="593"/>
      <c r="G6" s="593"/>
      <c r="H6" s="593"/>
      <c r="I6" s="593"/>
      <c r="J6" s="593"/>
      <c r="K6" s="593"/>
      <c r="L6" s="593"/>
      <c r="M6" s="593"/>
      <c r="N6" s="593"/>
      <c r="O6" s="593"/>
      <c r="P6" s="593"/>
      <c r="Q6" s="593"/>
      <c r="R6" s="595"/>
      <c r="S6" s="594" t="s">
        <v>331</v>
      </c>
      <c r="T6" s="593"/>
      <c r="U6" s="593"/>
      <c r="V6" s="593"/>
      <c r="W6" s="593"/>
      <c r="X6" s="593"/>
      <c r="Y6" s="593"/>
      <c r="Z6" s="593"/>
      <c r="AA6" s="593"/>
      <c r="AB6" s="593"/>
      <c r="AC6" s="593"/>
      <c r="AD6" s="593"/>
      <c r="AE6" s="593"/>
      <c r="AF6" s="595"/>
      <c r="AG6" s="594" t="s">
        <v>475</v>
      </c>
      <c r="AH6" s="593"/>
      <c r="AI6" s="593"/>
      <c r="AJ6" s="593"/>
      <c r="AK6" s="593"/>
      <c r="AL6" s="593"/>
      <c r="AM6" s="593"/>
      <c r="AN6" s="593"/>
      <c r="AO6" s="593"/>
      <c r="AP6" s="593"/>
      <c r="AQ6" s="593"/>
      <c r="AR6" s="593"/>
      <c r="AS6" s="595"/>
      <c r="AT6" s="594" t="s">
        <v>482</v>
      </c>
      <c r="AU6" s="593"/>
      <c r="AV6" s="593"/>
      <c r="AW6" s="593"/>
      <c r="AX6" s="593"/>
      <c r="AY6" s="593"/>
      <c r="AZ6" s="593"/>
      <c r="BA6" s="593"/>
      <c r="BB6" s="593"/>
      <c r="BC6" s="593"/>
      <c r="BD6" s="593"/>
      <c r="BE6" s="593"/>
      <c r="BF6" s="595"/>
    </row>
    <row r="7" spans="1:58" s="528" customFormat="1">
      <c r="A7" s="565"/>
      <c r="B7" s="589" t="s">
        <v>332</v>
      </c>
      <c r="C7" s="588" t="s">
        <v>333</v>
      </c>
      <c r="D7" s="587" t="s">
        <v>347</v>
      </c>
      <c r="E7" s="586" t="s">
        <v>334</v>
      </c>
      <c r="F7" s="585" t="s">
        <v>335</v>
      </c>
      <c r="G7" s="585" t="s">
        <v>336</v>
      </c>
      <c r="H7" s="585" t="s">
        <v>337</v>
      </c>
      <c r="I7" s="585" t="s">
        <v>338</v>
      </c>
      <c r="J7" s="585" t="s">
        <v>339</v>
      </c>
      <c r="K7" s="585" t="s">
        <v>340</v>
      </c>
      <c r="L7" s="585" t="s">
        <v>341</v>
      </c>
      <c r="M7" s="585" t="s">
        <v>342</v>
      </c>
      <c r="N7" s="585" t="s">
        <v>343</v>
      </c>
      <c r="O7" s="585" t="s">
        <v>344</v>
      </c>
      <c r="P7" s="585" t="s">
        <v>345</v>
      </c>
      <c r="Q7" s="585" t="s">
        <v>401</v>
      </c>
      <c r="R7" s="582" t="s">
        <v>348</v>
      </c>
      <c r="S7" s="586" t="s">
        <v>334</v>
      </c>
      <c r="T7" s="585" t="s">
        <v>335</v>
      </c>
      <c r="U7" s="585" t="s">
        <v>336</v>
      </c>
      <c r="V7" s="585" t="s">
        <v>337</v>
      </c>
      <c r="W7" s="585" t="s">
        <v>338</v>
      </c>
      <c r="X7" s="585" t="s">
        <v>339</v>
      </c>
      <c r="Y7" s="585" t="s">
        <v>340</v>
      </c>
      <c r="Z7" s="585" t="s">
        <v>341</v>
      </c>
      <c r="AA7" s="585" t="s">
        <v>342</v>
      </c>
      <c r="AB7" s="585" t="s">
        <v>343</v>
      </c>
      <c r="AC7" s="585" t="s">
        <v>344</v>
      </c>
      <c r="AD7" s="585" t="s">
        <v>345</v>
      </c>
      <c r="AE7" s="585" t="s">
        <v>426</v>
      </c>
      <c r="AF7" s="582" t="s">
        <v>349</v>
      </c>
      <c r="AG7" s="586" t="s">
        <v>334</v>
      </c>
      <c r="AH7" s="585" t="s">
        <v>335</v>
      </c>
      <c r="AI7" s="585" t="s">
        <v>336</v>
      </c>
      <c r="AJ7" s="585" t="s">
        <v>337</v>
      </c>
      <c r="AK7" s="585" t="s">
        <v>338</v>
      </c>
      <c r="AL7" s="585" t="s">
        <v>339</v>
      </c>
      <c r="AM7" s="585" t="s">
        <v>340</v>
      </c>
      <c r="AN7" s="585" t="s">
        <v>341</v>
      </c>
      <c r="AO7" s="585" t="s">
        <v>342</v>
      </c>
      <c r="AP7" s="585" t="s">
        <v>343</v>
      </c>
      <c r="AQ7" s="585" t="s">
        <v>344</v>
      </c>
      <c r="AR7" s="585" t="s">
        <v>345</v>
      </c>
      <c r="AS7" s="582" t="s">
        <v>474</v>
      </c>
      <c r="AT7" s="586" t="s">
        <v>334</v>
      </c>
      <c r="AU7" s="585" t="s">
        <v>335</v>
      </c>
      <c r="AV7" s="585" t="s">
        <v>336</v>
      </c>
      <c r="AW7" s="585" t="s">
        <v>337</v>
      </c>
      <c r="AX7" s="585" t="s">
        <v>338</v>
      </c>
      <c r="AY7" s="585" t="s">
        <v>339</v>
      </c>
      <c r="AZ7" s="585" t="s">
        <v>340</v>
      </c>
      <c r="BA7" s="585" t="s">
        <v>341</v>
      </c>
      <c r="BB7" s="585" t="s">
        <v>342</v>
      </c>
      <c r="BC7" s="585" t="s">
        <v>343</v>
      </c>
      <c r="BD7" s="585" t="s">
        <v>344</v>
      </c>
      <c r="BE7" s="585" t="s">
        <v>345</v>
      </c>
      <c r="BF7" s="582" t="s">
        <v>483</v>
      </c>
    </row>
    <row r="8" spans="1:58">
      <c r="A8" s="557"/>
      <c r="B8" s="610" t="s">
        <v>350</v>
      </c>
      <c r="C8" s="564" t="s">
        <v>249</v>
      </c>
      <c r="D8" s="549">
        <v>18528116</v>
      </c>
      <c r="E8" s="569">
        <v>1498237.0700000003</v>
      </c>
      <c r="F8" s="570">
        <v>1490101.2200000004</v>
      </c>
      <c r="G8" s="568">
        <v>1519581.07</v>
      </c>
      <c r="H8" s="568">
        <v>1511287.5699999998</v>
      </c>
      <c r="I8" s="568">
        <v>1500203.0699999998</v>
      </c>
      <c r="J8" s="568">
        <v>1457086.25</v>
      </c>
      <c r="K8" s="568">
        <v>1479590.5999999996</v>
      </c>
      <c r="L8" s="568">
        <v>1458836.7699999996</v>
      </c>
      <c r="M8" s="568">
        <v>1473910.79</v>
      </c>
      <c r="N8" s="568">
        <v>1468515.6899999995</v>
      </c>
      <c r="O8" s="568">
        <v>1500887</v>
      </c>
      <c r="P8" s="568">
        <v>1508420.2300000002</v>
      </c>
      <c r="Q8" s="568">
        <v>-8314.3299999982119</v>
      </c>
      <c r="R8" s="544">
        <v>17858343</v>
      </c>
      <c r="S8" s="567">
        <v>1493802.4700000002</v>
      </c>
      <c r="T8" s="566">
        <v>1478972.49</v>
      </c>
      <c r="U8" s="566">
        <v>1502798.51</v>
      </c>
      <c r="V8" s="566">
        <v>1501419.8099999998</v>
      </c>
      <c r="W8" s="566">
        <v>1514602.2200000002</v>
      </c>
      <c r="X8" s="566">
        <v>1508383.9599999995</v>
      </c>
      <c r="Y8" s="566">
        <v>1501783.4700000002</v>
      </c>
      <c r="Z8" s="566">
        <v>1490311.3200000003</v>
      </c>
      <c r="AA8" s="566">
        <v>1484965.1199999989</v>
      </c>
      <c r="AB8" s="566">
        <v>1509831.3000000003</v>
      </c>
      <c r="AC8" s="566">
        <v>1474925.3199999998</v>
      </c>
      <c r="AD8" s="566">
        <v>1476734.92</v>
      </c>
      <c r="AE8" s="566">
        <v>-251373.91000000015</v>
      </c>
      <c r="AF8" s="609">
        <v>17687157</v>
      </c>
      <c r="AG8" s="567">
        <v>1633587</v>
      </c>
      <c r="AH8" s="566">
        <v>1644991</v>
      </c>
      <c r="AI8" s="566">
        <v>1737520</v>
      </c>
      <c r="AJ8" s="566">
        <v>1759808</v>
      </c>
      <c r="AK8" s="566">
        <v>1760295</v>
      </c>
      <c r="AL8" s="566">
        <v>1754265</v>
      </c>
      <c r="AM8" s="566">
        <v>1765968</v>
      </c>
      <c r="AN8" s="566">
        <v>1761797</v>
      </c>
      <c r="AO8" s="566">
        <v>1839532.5</v>
      </c>
      <c r="AP8" s="566">
        <v>1839532.5</v>
      </c>
      <c r="AQ8" s="566">
        <v>1839532.5</v>
      </c>
      <c r="AR8" s="566">
        <v>1839532.5</v>
      </c>
      <c r="AS8" s="609">
        <v>21176361</v>
      </c>
      <c r="AT8" s="567">
        <v>1680643.4166666667</v>
      </c>
      <c r="AU8" s="566">
        <v>1680643.4166666665</v>
      </c>
      <c r="AV8" s="566">
        <v>1680643.4166666665</v>
      </c>
      <c r="AW8" s="566">
        <v>1680643.4166666665</v>
      </c>
      <c r="AX8" s="566">
        <v>1680643.4166666665</v>
      </c>
      <c r="AY8" s="566">
        <v>1680643.4166666665</v>
      </c>
      <c r="AZ8" s="566">
        <v>1680643.4166666665</v>
      </c>
      <c r="BA8" s="566">
        <v>1680643.4166666665</v>
      </c>
      <c r="BB8" s="566">
        <v>1680643.4166666665</v>
      </c>
      <c r="BC8" s="566">
        <v>1680643.4166666665</v>
      </c>
      <c r="BD8" s="566">
        <v>1680643.4166666665</v>
      </c>
      <c r="BE8" s="566">
        <v>1680643.4166666665</v>
      </c>
      <c r="BF8" s="609">
        <v>20167721</v>
      </c>
    </row>
    <row r="9" spans="1:58">
      <c r="A9" s="557"/>
      <c r="B9" s="610" t="s">
        <v>351</v>
      </c>
      <c r="C9" s="564" t="s">
        <v>250</v>
      </c>
      <c r="D9" s="549">
        <v>559735</v>
      </c>
      <c r="E9" s="569">
        <v>41250.489999999983</v>
      </c>
      <c r="F9" s="570">
        <v>41538.600000000013</v>
      </c>
      <c r="G9" s="568">
        <v>41978.500000000022</v>
      </c>
      <c r="H9" s="568">
        <v>42619.380000000026</v>
      </c>
      <c r="I9" s="568">
        <v>42229.29</v>
      </c>
      <c r="J9" s="568">
        <v>41374.289999999994</v>
      </c>
      <c r="K9" s="568">
        <v>42226.989999999983</v>
      </c>
      <c r="L9" s="568">
        <v>42135.089999999989</v>
      </c>
      <c r="M9" s="568">
        <v>42021.250000000007</v>
      </c>
      <c r="N9" s="568">
        <v>41964.78</v>
      </c>
      <c r="O9" s="568">
        <v>110011.36</v>
      </c>
      <c r="P9" s="568">
        <v>42719.780000000028</v>
      </c>
      <c r="Q9" s="568">
        <v>-278.80000000004657</v>
      </c>
      <c r="R9" s="544">
        <v>571791</v>
      </c>
      <c r="S9" s="567">
        <v>42510.619999999988</v>
      </c>
      <c r="T9" s="566">
        <v>42162.67</v>
      </c>
      <c r="U9" s="566">
        <v>42998.959999999992</v>
      </c>
      <c r="V9" s="566">
        <v>43076.110000000008</v>
      </c>
      <c r="W9" s="566">
        <v>43151.180000000022</v>
      </c>
      <c r="X9" s="566">
        <v>43312.62</v>
      </c>
      <c r="Y9" s="566">
        <v>43677.72</v>
      </c>
      <c r="Z9" s="566">
        <v>96110.609999999986</v>
      </c>
      <c r="AA9" s="566">
        <v>43048.070000000007</v>
      </c>
      <c r="AB9" s="566">
        <v>84058.130000000048</v>
      </c>
      <c r="AC9" s="566">
        <v>78457.430000000124</v>
      </c>
      <c r="AD9" s="566">
        <v>43313.479999999989</v>
      </c>
      <c r="AE9" s="566">
        <v>85708.39999999979</v>
      </c>
      <c r="AF9" s="609">
        <v>731586</v>
      </c>
      <c r="AG9" s="567">
        <v>45769</v>
      </c>
      <c r="AH9" s="566">
        <v>53033</v>
      </c>
      <c r="AI9" s="566">
        <v>51850</v>
      </c>
      <c r="AJ9" s="566">
        <v>60172</v>
      </c>
      <c r="AK9" s="566">
        <v>59710</v>
      </c>
      <c r="AL9" s="566">
        <v>71900</v>
      </c>
      <c r="AM9" s="566">
        <v>67842</v>
      </c>
      <c r="AN9" s="566">
        <v>85914</v>
      </c>
      <c r="AO9" s="566">
        <v>84677.25</v>
      </c>
      <c r="AP9" s="566">
        <v>84677.25</v>
      </c>
      <c r="AQ9" s="566">
        <v>84677.25</v>
      </c>
      <c r="AR9" s="566">
        <v>84677.25</v>
      </c>
      <c r="AS9" s="609">
        <v>834899</v>
      </c>
      <c r="AT9" s="567">
        <v>65638</v>
      </c>
      <c r="AU9" s="566">
        <v>65638</v>
      </c>
      <c r="AV9" s="566">
        <v>65638</v>
      </c>
      <c r="AW9" s="566">
        <v>65638</v>
      </c>
      <c r="AX9" s="566">
        <v>65638</v>
      </c>
      <c r="AY9" s="566">
        <v>65638</v>
      </c>
      <c r="AZ9" s="566">
        <v>65638</v>
      </c>
      <c r="BA9" s="566">
        <v>65638</v>
      </c>
      <c r="BB9" s="566">
        <v>65638</v>
      </c>
      <c r="BC9" s="566">
        <v>65638</v>
      </c>
      <c r="BD9" s="566">
        <v>65638</v>
      </c>
      <c r="BE9" s="566">
        <v>65638</v>
      </c>
      <c r="BF9" s="609">
        <v>787656</v>
      </c>
    </row>
    <row r="10" spans="1:58">
      <c r="A10" s="557"/>
      <c r="B10" s="610" t="s">
        <v>352</v>
      </c>
      <c r="C10" s="564" t="s">
        <v>251</v>
      </c>
      <c r="D10" s="549"/>
      <c r="E10" s="569"/>
      <c r="F10" s="570"/>
      <c r="G10" s="568"/>
      <c r="H10" s="568"/>
      <c r="I10" s="568"/>
      <c r="J10" s="568"/>
      <c r="K10" s="568"/>
      <c r="L10" s="568"/>
      <c r="M10" s="568"/>
      <c r="N10" s="568"/>
      <c r="O10" s="568"/>
      <c r="P10" s="568"/>
      <c r="Q10" s="568">
        <v>0</v>
      </c>
      <c r="R10" s="544"/>
      <c r="S10" s="567"/>
      <c r="T10" s="566"/>
      <c r="U10" s="566"/>
      <c r="V10" s="566"/>
      <c r="W10" s="566"/>
      <c r="X10" s="566"/>
      <c r="Y10" s="566"/>
      <c r="Z10" s="566"/>
      <c r="AA10" s="566"/>
      <c r="AB10" s="566"/>
      <c r="AC10" s="566"/>
      <c r="AD10" s="566"/>
      <c r="AE10" s="566">
        <v>226543</v>
      </c>
      <c r="AF10" s="609">
        <v>226543</v>
      </c>
      <c r="AG10" s="567">
        <v>0</v>
      </c>
      <c r="AH10" s="566">
        <v>0</v>
      </c>
      <c r="AI10" s="566">
        <v>0.1</v>
      </c>
      <c r="AJ10" s="566">
        <v>0</v>
      </c>
      <c r="AK10" s="566">
        <v>0</v>
      </c>
      <c r="AL10" s="566">
        <v>0.12857142857142859</v>
      </c>
      <c r="AM10" s="566">
        <v>0.12857142857142859</v>
      </c>
      <c r="AN10" s="566">
        <v>0.12857142857142859</v>
      </c>
      <c r="AO10" s="566">
        <v>0.12857142857142859</v>
      </c>
      <c r="AP10" s="566">
        <v>0.12857142857142859</v>
      </c>
      <c r="AQ10" s="566">
        <v>0.12857142857142859</v>
      </c>
      <c r="AR10" s="566">
        <v>0.12857142857142859</v>
      </c>
      <c r="AS10" s="609">
        <v>1</v>
      </c>
      <c r="AT10" s="567">
        <v>0</v>
      </c>
      <c r="AU10" s="566">
        <v>0</v>
      </c>
      <c r="AV10" s="566">
        <v>0</v>
      </c>
      <c r="AW10" s="566">
        <v>0</v>
      </c>
      <c r="AX10" s="566">
        <v>0</v>
      </c>
      <c r="AY10" s="566">
        <v>0</v>
      </c>
      <c r="AZ10" s="566">
        <v>0</v>
      </c>
      <c r="BA10" s="566">
        <v>0</v>
      </c>
      <c r="BB10" s="566">
        <v>0</v>
      </c>
      <c r="BC10" s="566">
        <v>0</v>
      </c>
      <c r="BD10" s="566">
        <v>0</v>
      </c>
      <c r="BE10" s="566">
        <v>0</v>
      </c>
      <c r="BF10" s="609">
        <v>0</v>
      </c>
    </row>
    <row r="11" spans="1:58">
      <c r="A11" s="557"/>
      <c r="B11" s="610" t="s">
        <v>353</v>
      </c>
      <c r="C11" s="564" t="s">
        <v>252</v>
      </c>
      <c r="D11" s="549">
        <v>381</v>
      </c>
      <c r="E11" s="569"/>
      <c r="F11" s="570"/>
      <c r="G11" s="568"/>
      <c r="H11" s="568"/>
      <c r="I11" s="568"/>
      <c r="J11" s="568"/>
      <c r="K11" s="568"/>
      <c r="L11" s="568"/>
      <c r="M11" s="568"/>
      <c r="N11" s="568"/>
      <c r="O11" s="568"/>
      <c r="P11" s="568"/>
      <c r="Q11" s="568">
        <v>0</v>
      </c>
      <c r="R11" s="544"/>
      <c r="S11" s="567"/>
      <c r="T11" s="566"/>
      <c r="U11" s="566"/>
      <c r="V11" s="566"/>
      <c r="W11" s="566"/>
      <c r="X11" s="566"/>
      <c r="Y11" s="566"/>
      <c r="Z11" s="566"/>
      <c r="AA11" s="566"/>
      <c r="AB11" s="566"/>
      <c r="AC11" s="566"/>
      <c r="AD11" s="566"/>
      <c r="AE11" s="566">
        <v>0</v>
      </c>
      <c r="AF11" s="609">
        <v>0</v>
      </c>
      <c r="AG11" s="567">
        <v>0</v>
      </c>
      <c r="AH11" s="566">
        <v>0</v>
      </c>
      <c r="AI11" s="566">
        <v>0</v>
      </c>
      <c r="AJ11" s="566">
        <v>0</v>
      </c>
      <c r="AK11" s="566">
        <v>0</v>
      </c>
      <c r="AL11" s="566">
        <v>0</v>
      </c>
      <c r="AM11" s="566">
        <v>0</v>
      </c>
      <c r="AN11" s="566">
        <v>0</v>
      </c>
      <c r="AO11" s="566">
        <v>0</v>
      </c>
      <c r="AP11" s="566">
        <v>0</v>
      </c>
      <c r="AQ11" s="566">
        <v>0</v>
      </c>
      <c r="AR11" s="566">
        <v>0</v>
      </c>
      <c r="AS11" s="609">
        <v>0</v>
      </c>
      <c r="AT11" s="567">
        <v>0</v>
      </c>
      <c r="AU11" s="566">
        <v>0</v>
      </c>
      <c r="AV11" s="566">
        <v>0</v>
      </c>
      <c r="AW11" s="566">
        <v>0</v>
      </c>
      <c r="AX11" s="566">
        <v>0</v>
      </c>
      <c r="AY11" s="566">
        <v>0</v>
      </c>
      <c r="AZ11" s="566">
        <v>0</v>
      </c>
      <c r="BA11" s="566">
        <v>0</v>
      </c>
      <c r="BB11" s="566">
        <v>0</v>
      </c>
      <c r="BC11" s="566">
        <v>0</v>
      </c>
      <c r="BD11" s="566">
        <v>0</v>
      </c>
      <c r="BE11" s="566">
        <v>0</v>
      </c>
      <c r="BF11" s="609">
        <v>0</v>
      </c>
    </row>
    <row r="12" spans="1:58">
      <c r="A12" s="557"/>
      <c r="B12" s="610" t="s">
        <v>354</v>
      </c>
      <c r="C12" s="564" t="s">
        <v>253</v>
      </c>
      <c r="D12" s="549">
        <v>39340</v>
      </c>
      <c r="E12" s="569">
        <v>0</v>
      </c>
      <c r="F12" s="570">
        <v>0</v>
      </c>
      <c r="G12" s="568">
        <v>0</v>
      </c>
      <c r="H12" s="568">
        <v>0</v>
      </c>
      <c r="I12" s="568">
        <v>76.3</v>
      </c>
      <c r="J12" s="568">
        <v>0</v>
      </c>
      <c r="K12" s="568">
        <v>0</v>
      </c>
      <c r="L12" s="568">
        <v>0</v>
      </c>
      <c r="M12" s="568">
        <v>0</v>
      </c>
      <c r="N12" s="568">
        <v>0</v>
      </c>
      <c r="O12" s="568">
        <v>0</v>
      </c>
      <c r="P12" s="568">
        <v>0</v>
      </c>
      <c r="Q12" s="568">
        <v>461.7</v>
      </c>
      <c r="R12" s="544">
        <v>538</v>
      </c>
      <c r="S12" s="567">
        <v>0</v>
      </c>
      <c r="T12" s="566">
        <v>0</v>
      </c>
      <c r="U12" s="566">
        <v>0</v>
      </c>
      <c r="V12" s="566">
        <v>0</v>
      </c>
      <c r="W12" s="566">
        <v>151.85</v>
      </c>
      <c r="X12" s="566">
        <v>0</v>
      </c>
      <c r="Y12" s="566">
        <v>0</v>
      </c>
      <c r="Z12" s="566">
        <v>0</v>
      </c>
      <c r="AA12" s="566">
        <v>0</v>
      </c>
      <c r="AB12" s="566">
        <v>0</v>
      </c>
      <c r="AC12" s="566">
        <v>0</v>
      </c>
      <c r="AD12" s="566">
        <v>0</v>
      </c>
      <c r="AE12" s="566">
        <v>20.150000000000006</v>
      </c>
      <c r="AF12" s="609">
        <v>172</v>
      </c>
      <c r="AG12" s="567">
        <v>247</v>
      </c>
      <c r="AH12" s="566">
        <v>313</v>
      </c>
      <c r="AI12" s="566">
        <v>235</v>
      </c>
      <c r="AJ12" s="566">
        <v>189</v>
      </c>
      <c r="AK12" s="566">
        <v>371</v>
      </c>
      <c r="AL12" s="566">
        <v>174</v>
      </c>
      <c r="AM12" s="566">
        <v>569</v>
      </c>
      <c r="AN12" s="566">
        <v>15357</v>
      </c>
      <c r="AO12" s="566">
        <v>-2518.75</v>
      </c>
      <c r="AP12" s="566">
        <v>-2518.75</v>
      </c>
      <c r="AQ12" s="566">
        <v>-2518.75</v>
      </c>
      <c r="AR12" s="566">
        <v>-2518.75</v>
      </c>
      <c r="AS12" s="609">
        <v>7380</v>
      </c>
      <c r="AT12" s="567">
        <v>623.25</v>
      </c>
      <c r="AU12" s="566">
        <v>623.25</v>
      </c>
      <c r="AV12" s="566">
        <v>623.25</v>
      </c>
      <c r="AW12" s="566">
        <v>623.25</v>
      </c>
      <c r="AX12" s="566">
        <v>623.25</v>
      </c>
      <c r="AY12" s="566">
        <v>623.25</v>
      </c>
      <c r="AZ12" s="566">
        <v>623.25</v>
      </c>
      <c r="BA12" s="566">
        <v>623.25</v>
      </c>
      <c r="BB12" s="566">
        <v>623.25</v>
      </c>
      <c r="BC12" s="566">
        <v>623.25</v>
      </c>
      <c r="BD12" s="566">
        <v>623.25</v>
      </c>
      <c r="BE12" s="566">
        <v>623.25</v>
      </c>
      <c r="BF12" s="609">
        <v>7479</v>
      </c>
    </row>
    <row r="13" spans="1:58">
      <c r="A13" s="557"/>
      <c r="B13" s="610" t="s">
        <v>355</v>
      </c>
      <c r="C13" s="564" t="s">
        <v>254</v>
      </c>
      <c r="D13" s="549">
        <v>227560</v>
      </c>
      <c r="E13" s="569">
        <v>0</v>
      </c>
      <c r="F13" s="570">
        <v>0</v>
      </c>
      <c r="G13" s="568">
        <v>33485.160000000003</v>
      </c>
      <c r="H13" s="568">
        <v>91.65</v>
      </c>
      <c r="I13" s="568">
        <v>0</v>
      </c>
      <c r="J13" s="568">
        <v>33879.449999999997</v>
      </c>
      <c r="K13" s="568">
        <v>13714.870000000003</v>
      </c>
      <c r="L13" s="568">
        <v>0</v>
      </c>
      <c r="M13" s="568">
        <v>19593.079999999994</v>
      </c>
      <c r="N13" s="568">
        <v>8281.08</v>
      </c>
      <c r="O13" s="568">
        <v>0</v>
      </c>
      <c r="P13" s="568">
        <v>1.4551915228366852E-11</v>
      </c>
      <c r="Q13" s="568">
        <v>6543.7099999999919</v>
      </c>
      <c r="R13" s="544">
        <v>115589</v>
      </c>
      <c r="S13" s="567">
        <v>0</v>
      </c>
      <c r="T13" s="566">
        <v>0</v>
      </c>
      <c r="U13" s="566">
        <v>0</v>
      </c>
      <c r="V13" s="566">
        <v>48914.999999999985</v>
      </c>
      <c r="W13" s="566">
        <v>0</v>
      </c>
      <c r="X13" s="566">
        <v>0</v>
      </c>
      <c r="Y13" s="566">
        <v>0</v>
      </c>
      <c r="Z13" s="566">
        <v>0</v>
      </c>
      <c r="AA13" s="566">
        <v>0</v>
      </c>
      <c r="AB13" s="566">
        <v>0</v>
      </c>
      <c r="AC13" s="566">
        <v>1.4551915228366852E-11</v>
      </c>
      <c r="AD13" s="566">
        <v>0</v>
      </c>
      <c r="AE13" s="566">
        <v>19048</v>
      </c>
      <c r="AF13" s="609">
        <v>67963</v>
      </c>
      <c r="AG13" s="567">
        <v>43</v>
      </c>
      <c r="AH13" s="566">
        <v>23545</v>
      </c>
      <c r="AI13" s="566">
        <v>1382</v>
      </c>
      <c r="AJ13" s="566">
        <v>17330</v>
      </c>
      <c r="AK13" s="566">
        <v>50538</v>
      </c>
      <c r="AL13" s="566">
        <v>2770</v>
      </c>
      <c r="AM13" s="566">
        <v>20932</v>
      </c>
      <c r="AN13" s="566">
        <v>37791</v>
      </c>
      <c r="AO13" s="566">
        <v>-31973.5</v>
      </c>
      <c r="AP13" s="566">
        <v>-31973.5</v>
      </c>
      <c r="AQ13" s="566">
        <v>-31973.5</v>
      </c>
      <c r="AR13" s="566">
        <v>-31973.5</v>
      </c>
      <c r="AS13" s="609">
        <v>26437</v>
      </c>
      <c r="AT13" s="567">
        <v>18966.666666666668</v>
      </c>
      <c r="AU13" s="566">
        <v>18966.666666666668</v>
      </c>
      <c r="AV13" s="566">
        <v>18966.666666666668</v>
      </c>
      <c r="AW13" s="566">
        <v>18966.666666666668</v>
      </c>
      <c r="AX13" s="566">
        <v>18966.666666666668</v>
      </c>
      <c r="AY13" s="566">
        <v>18966.666666666668</v>
      </c>
      <c r="AZ13" s="566">
        <v>18966.666666666668</v>
      </c>
      <c r="BA13" s="566">
        <v>18966.666666666668</v>
      </c>
      <c r="BB13" s="566">
        <v>18966.666666666668</v>
      </c>
      <c r="BC13" s="566">
        <v>18966.666666666668</v>
      </c>
      <c r="BD13" s="566">
        <v>18966.666666666668</v>
      </c>
      <c r="BE13" s="566">
        <v>18966.666666666668</v>
      </c>
      <c r="BF13" s="609">
        <v>227600</v>
      </c>
    </row>
    <row r="14" spans="1:58">
      <c r="A14" s="557"/>
      <c r="B14" s="610" t="s">
        <v>356</v>
      </c>
      <c r="C14" s="564" t="s">
        <v>255</v>
      </c>
      <c r="D14" s="549">
        <v>5074</v>
      </c>
      <c r="E14" s="569">
        <v>0</v>
      </c>
      <c r="F14" s="570">
        <v>745.25000000000011</v>
      </c>
      <c r="G14" s="568">
        <v>659.07999999999993</v>
      </c>
      <c r="H14" s="568">
        <v>819.48</v>
      </c>
      <c r="I14" s="568">
        <v>293.58999999999992</v>
      </c>
      <c r="J14" s="568">
        <v>35</v>
      </c>
      <c r="K14" s="568">
        <v>0</v>
      </c>
      <c r="L14" s="568">
        <v>0</v>
      </c>
      <c r="M14" s="568">
        <v>686.52</v>
      </c>
      <c r="N14" s="568">
        <v>34.999999999999993</v>
      </c>
      <c r="O14" s="568">
        <v>2176</v>
      </c>
      <c r="P14" s="568">
        <v>1955.9099999999994</v>
      </c>
      <c r="Q14" s="568">
        <v>7519.17</v>
      </c>
      <c r="R14" s="544">
        <v>14925</v>
      </c>
      <c r="S14" s="567">
        <v>0</v>
      </c>
      <c r="T14" s="566">
        <v>1050.7500000000002</v>
      </c>
      <c r="U14" s="566">
        <v>944.6500000000002</v>
      </c>
      <c r="V14" s="566">
        <v>0</v>
      </c>
      <c r="W14" s="566">
        <v>1669.5200000000004</v>
      </c>
      <c r="X14" s="566">
        <v>0</v>
      </c>
      <c r="Y14" s="566">
        <v>228.48</v>
      </c>
      <c r="Z14" s="566">
        <v>0</v>
      </c>
      <c r="AA14" s="566">
        <v>69.47</v>
      </c>
      <c r="AB14" s="566">
        <v>50.530000000000015</v>
      </c>
      <c r="AC14" s="566">
        <v>-4.5474735088646412E-13</v>
      </c>
      <c r="AD14" s="566">
        <v>4325.5999999999995</v>
      </c>
      <c r="AE14" s="566">
        <v>1107</v>
      </c>
      <c r="AF14" s="609">
        <v>9446</v>
      </c>
      <c r="AG14" s="567">
        <v>386</v>
      </c>
      <c r="AH14" s="566">
        <v>2752</v>
      </c>
      <c r="AI14" s="566">
        <v>1340</v>
      </c>
      <c r="AJ14" s="566">
        <v>1150</v>
      </c>
      <c r="AK14" s="566">
        <v>1303</v>
      </c>
      <c r="AL14" s="566">
        <v>3354</v>
      </c>
      <c r="AM14" s="566">
        <v>2585</v>
      </c>
      <c r="AN14" s="566">
        <v>2848</v>
      </c>
      <c r="AO14" s="566">
        <v>827.5</v>
      </c>
      <c r="AP14" s="566">
        <v>827.5</v>
      </c>
      <c r="AQ14" s="566">
        <v>827.5</v>
      </c>
      <c r="AR14" s="566">
        <v>827.5</v>
      </c>
      <c r="AS14" s="609">
        <v>19028</v>
      </c>
      <c r="AT14" s="567">
        <v>1880.3333333333333</v>
      </c>
      <c r="AU14" s="566">
        <v>1880.3333333333335</v>
      </c>
      <c r="AV14" s="566">
        <v>1880.3333333333335</v>
      </c>
      <c r="AW14" s="566">
        <v>1880.3333333333335</v>
      </c>
      <c r="AX14" s="566">
        <v>1880.3333333333335</v>
      </c>
      <c r="AY14" s="566">
        <v>1880.3333333333335</v>
      </c>
      <c r="AZ14" s="566">
        <v>1880.3333333333335</v>
      </c>
      <c r="BA14" s="566">
        <v>1880.3333333333335</v>
      </c>
      <c r="BB14" s="566">
        <v>1880.3333333333335</v>
      </c>
      <c r="BC14" s="566">
        <v>1880.3333333333335</v>
      </c>
      <c r="BD14" s="566">
        <v>1880.3333333333335</v>
      </c>
      <c r="BE14" s="566">
        <v>1880.3333333333335</v>
      </c>
      <c r="BF14" s="609">
        <v>22564</v>
      </c>
    </row>
    <row r="15" spans="1:58" s="611" customFormat="1">
      <c r="A15" s="600"/>
      <c r="B15" s="565" t="s">
        <v>357</v>
      </c>
      <c r="C15" s="614" t="s">
        <v>256</v>
      </c>
      <c r="D15" s="549">
        <v>438258</v>
      </c>
      <c r="E15" s="613">
        <v>0</v>
      </c>
      <c r="F15" s="570">
        <v>0</v>
      </c>
      <c r="G15" s="570">
        <v>0</v>
      </c>
      <c r="H15" s="570">
        <v>0</v>
      </c>
      <c r="I15" s="570">
        <v>0</v>
      </c>
      <c r="J15" s="570">
        <v>0</v>
      </c>
      <c r="K15" s="568">
        <v>0</v>
      </c>
      <c r="L15" s="568">
        <v>0</v>
      </c>
      <c r="M15" s="568">
        <v>0</v>
      </c>
      <c r="N15" s="568">
        <v>250</v>
      </c>
      <c r="O15" s="568">
        <v>0</v>
      </c>
      <c r="P15" s="568">
        <v>0</v>
      </c>
      <c r="Q15" s="568">
        <v>25</v>
      </c>
      <c r="R15" s="544">
        <v>275</v>
      </c>
      <c r="S15" s="567"/>
      <c r="T15" s="612"/>
      <c r="U15" s="566"/>
      <c r="V15" s="566"/>
      <c r="W15" s="566"/>
      <c r="X15" s="566"/>
      <c r="Y15" s="566"/>
      <c r="Z15" s="566"/>
      <c r="AA15" s="566"/>
      <c r="AB15" s="566"/>
      <c r="AC15" s="566"/>
      <c r="AD15" s="566"/>
      <c r="AE15" s="566">
        <v>0</v>
      </c>
      <c r="AF15" s="609">
        <v>0</v>
      </c>
      <c r="AG15" s="567">
        <v>1</v>
      </c>
      <c r="AH15" s="612">
        <v>13</v>
      </c>
      <c r="AI15" s="566">
        <v>5</v>
      </c>
      <c r="AJ15" s="566">
        <v>60</v>
      </c>
      <c r="AK15" s="566">
        <v>85</v>
      </c>
      <c r="AL15" s="566">
        <v>19</v>
      </c>
      <c r="AM15" s="566">
        <v>40</v>
      </c>
      <c r="AN15" s="566">
        <v>60</v>
      </c>
      <c r="AO15" s="566">
        <v>30769.25</v>
      </c>
      <c r="AP15" s="566">
        <v>30769.25</v>
      </c>
      <c r="AQ15" s="566">
        <v>30769.25</v>
      </c>
      <c r="AR15" s="566">
        <v>30769.25</v>
      </c>
      <c r="AS15" s="609">
        <v>123360</v>
      </c>
      <c r="AT15" s="567">
        <v>35812.75</v>
      </c>
      <c r="AU15" s="612">
        <v>35812.75</v>
      </c>
      <c r="AV15" s="566">
        <v>35812.75</v>
      </c>
      <c r="AW15" s="566">
        <v>35812.75</v>
      </c>
      <c r="AX15" s="566">
        <v>35812.75</v>
      </c>
      <c r="AY15" s="566">
        <v>35812.75</v>
      </c>
      <c r="AZ15" s="566">
        <v>35812.75</v>
      </c>
      <c r="BA15" s="566">
        <v>35812.75</v>
      </c>
      <c r="BB15" s="566">
        <v>35812.75</v>
      </c>
      <c r="BC15" s="566">
        <v>35812.75</v>
      </c>
      <c r="BD15" s="566">
        <v>35812.75</v>
      </c>
      <c r="BE15" s="566">
        <v>35812.75</v>
      </c>
      <c r="BF15" s="609">
        <v>429753</v>
      </c>
    </row>
    <row r="16" spans="1:58" s="611" customFormat="1" ht="16.5" customHeight="1">
      <c r="A16" s="600"/>
      <c r="B16" s="565" t="s">
        <v>358</v>
      </c>
      <c r="C16" s="614" t="s">
        <v>359</v>
      </c>
      <c r="D16" s="549">
        <v>138273</v>
      </c>
      <c r="E16" s="613"/>
      <c r="F16" s="570"/>
      <c r="G16" s="570"/>
      <c r="H16" s="570"/>
      <c r="I16" s="570"/>
      <c r="J16" s="570"/>
      <c r="K16" s="568"/>
      <c r="L16" s="568"/>
      <c r="M16" s="568"/>
      <c r="N16" s="568"/>
      <c r="O16" s="568"/>
      <c r="P16" s="568"/>
      <c r="Q16" s="568">
        <v>0</v>
      </c>
      <c r="R16" s="544"/>
      <c r="S16" s="567"/>
      <c r="T16" s="612"/>
      <c r="U16" s="566"/>
      <c r="V16" s="566"/>
      <c r="W16" s="566"/>
      <c r="X16" s="566"/>
      <c r="Y16" s="566"/>
      <c r="Z16" s="566"/>
      <c r="AA16" s="566"/>
      <c r="AB16" s="566"/>
      <c r="AC16" s="566"/>
      <c r="AD16" s="566"/>
      <c r="AE16" s="566">
        <v>0</v>
      </c>
      <c r="AF16" s="609">
        <v>0</v>
      </c>
      <c r="AG16" s="567">
        <v>0</v>
      </c>
      <c r="AH16" s="612">
        <v>0</v>
      </c>
      <c r="AI16" s="566">
        <v>0</v>
      </c>
      <c r="AJ16" s="566">
        <v>0</v>
      </c>
      <c r="AK16" s="566">
        <v>0</v>
      </c>
      <c r="AL16" s="566">
        <v>0</v>
      </c>
      <c r="AM16" s="566">
        <v>0</v>
      </c>
      <c r="AN16" s="566">
        <v>0</v>
      </c>
      <c r="AO16" s="566">
        <v>17299.25</v>
      </c>
      <c r="AP16" s="566">
        <v>17299.25</v>
      </c>
      <c r="AQ16" s="566">
        <v>17299.25</v>
      </c>
      <c r="AR16" s="566">
        <v>17299.25</v>
      </c>
      <c r="AS16" s="609">
        <v>69197</v>
      </c>
      <c r="AT16" s="567">
        <v>5766.416666666667</v>
      </c>
      <c r="AU16" s="612">
        <v>5766.416666666667</v>
      </c>
      <c r="AV16" s="566">
        <v>5766.416666666667</v>
      </c>
      <c r="AW16" s="566">
        <v>5766.416666666667</v>
      </c>
      <c r="AX16" s="566">
        <v>5766.416666666667</v>
      </c>
      <c r="AY16" s="566">
        <v>5766.416666666667</v>
      </c>
      <c r="AZ16" s="566">
        <v>5766.416666666667</v>
      </c>
      <c r="BA16" s="566">
        <v>5766.416666666667</v>
      </c>
      <c r="BB16" s="566">
        <v>5766.416666666667</v>
      </c>
      <c r="BC16" s="566">
        <v>5766.416666666667</v>
      </c>
      <c r="BD16" s="566">
        <v>5766.416666666667</v>
      </c>
      <c r="BE16" s="566">
        <v>5766.416666666667</v>
      </c>
      <c r="BF16" s="609">
        <v>69197</v>
      </c>
    </row>
    <row r="17" spans="1:58" s="611" customFormat="1">
      <c r="A17" s="600"/>
      <c r="B17" s="565" t="s">
        <v>360</v>
      </c>
      <c r="C17" s="614" t="s">
        <v>257</v>
      </c>
      <c r="D17" s="549">
        <v>1949403</v>
      </c>
      <c r="E17" s="613">
        <v>80494.510000000009</v>
      </c>
      <c r="F17" s="570">
        <v>155914.41999999998</v>
      </c>
      <c r="G17" s="570">
        <v>58283.190000000024</v>
      </c>
      <c r="H17" s="570">
        <v>63547.950000000048</v>
      </c>
      <c r="I17" s="570">
        <v>254411.05999999982</v>
      </c>
      <c r="J17" s="570">
        <v>98482.449999999983</v>
      </c>
      <c r="K17" s="568">
        <v>140527.33000000005</v>
      </c>
      <c r="L17" s="568">
        <v>134090.31999999986</v>
      </c>
      <c r="M17" s="568">
        <v>57828.600000000028</v>
      </c>
      <c r="N17" s="568">
        <v>166025.38000000003</v>
      </c>
      <c r="O17" s="568">
        <v>72597.610000000015</v>
      </c>
      <c r="P17" s="568">
        <v>2574407.0100000002</v>
      </c>
      <c r="Q17" s="568">
        <v>-733178.83000000007</v>
      </c>
      <c r="R17" s="544">
        <v>3123431</v>
      </c>
      <c r="S17" s="567">
        <v>73688.439999999988</v>
      </c>
      <c r="T17" s="612">
        <v>36081.650000000023</v>
      </c>
      <c r="U17" s="566">
        <v>110219.93000000002</v>
      </c>
      <c r="V17" s="566">
        <v>64467.20999999997</v>
      </c>
      <c r="W17" s="566">
        <v>76017.710000000006</v>
      </c>
      <c r="X17" s="566">
        <v>67672.149999999965</v>
      </c>
      <c r="Y17" s="566">
        <v>92913.579999999958</v>
      </c>
      <c r="Z17" s="566">
        <v>175040.93999999927</v>
      </c>
      <c r="AA17" s="566">
        <v>821303.91000000061</v>
      </c>
      <c r="AB17" s="566">
        <v>86336.680000000008</v>
      </c>
      <c r="AC17" s="566">
        <v>349097.9800000001</v>
      </c>
      <c r="AD17" s="566">
        <v>395077.52999999968</v>
      </c>
      <c r="AE17" s="566">
        <v>392092.2900000005</v>
      </c>
      <c r="AF17" s="609">
        <v>2740010</v>
      </c>
      <c r="AG17" s="567">
        <v>264760</v>
      </c>
      <c r="AH17" s="612">
        <v>81452</v>
      </c>
      <c r="AI17" s="566">
        <v>-71787</v>
      </c>
      <c r="AJ17" s="566">
        <v>21569</v>
      </c>
      <c r="AK17" s="566">
        <v>31274</v>
      </c>
      <c r="AL17" s="566">
        <v>748166</v>
      </c>
      <c r="AM17" s="566">
        <v>213760</v>
      </c>
      <c r="AN17" s="566">
        <v>187491</v>
      </c>
      <c r="AO17" s="566">
        <v>321682</v>
      </c>
      <c r="AP17" s="566">
        <v>321682</v>
      </c>
      <c r="AQ17" s="566">
        <v>321682</v>
      </c>
      <c r="AR17" s="566">
        <v>321682</v>
      </c>
      <c r="AS17" s="609">
        <v>2763413</v>
      </c>
      <c r="AT17" s="567">
        <v>283721.5</v>
      </c>
      <c r="AU17" s="612">
        <v>283721.5</v>
      </c>
      <c r="AV17" s="566">
        <v>283721.5</v>
      </c>
      <c r="AW17" s="566">
        <v>283721.5</v>
      </c>
      <c r="AX17" s="566">
        <v>283721.5</v>
      </c>
      <c r="AY17" s="566">
        <v>283721.5</v>
      </c>
      <c r="AZ17" s="566">
        <v>283721.5</v>
      </c>
      <c r="BA17" s="566">
        <v>283721.5</v>
      </c>
      <c r="BB17" s="566">
        <v>283721.5</v>
      </c>
      <c r="BC17" s="566">
        <v>283721.5</v>
      </c>
      <c r="BD17" s="566">
        <v>283721.5</v>
      </c>
      <c r="BE17" s="566">
        <v>283721.5</v>
      </c>
      <c r="BF17" s="609">
        <v>3404658</v>
      </c>
    </row>
    <row r="18" spans="1:58">
      <c r="A18" s="557"/>
      <c r="B18" s="610" t="s">
        <v>361</v>
      </c>
      <c r="C18" s="564" t="s">
        <v>258</v>
      </c>
      <c r="D18" s="549"/>
      <c r="E18" s="569"/>
      <c r="F18" s="570"/>
      <c r="G18" s="568"/>
      <c r="H18" s="568"/>
      <c r="I18" s="568"/>
      <c r="J18" s="568"/>
      <c r="K18" s="568"/>
      <c r="L18" s="568"/>
      <c r="M18" s="568"/>
      <c r="N18" s="568"/>
      <c r="O18" s="568"/>
      <c r="P18" s="568"/>
      <c r="Q18" s="568">
        <v>0</v>
      </c>
      <c r="R18" s="544"/>
      <c r="S18" s="567"/>
      <c r="T18" s="566"/>
      <c r="U18" s="566"/>
      <c r="V18" s="566"/>
      <c r="W18" s="566"/>
      <c r="X18" s="566"/>
      <c r="Y18" s="566"/>
      <c r="Z18" s="566"/>
      <c r="AA18" s="566"/>
      <c r="AB18" s="566"/>
      <c r="AC18" s="566"/>
      <c r="AD18" s="566"/>
      <c r="AE18" s="566">
        <v>0</v>
      </c>
      <c r="AF18" s="609">
        <v>0</v>
      </c>
      <c r="AG18" s="567">
        <v>0</v>
      </c>
      <c r="AH18" s="566">
        <v>0</v>
      </c>
      <c r="AI18" s="566">
        <v>0</v>
      </c>
      <c r="AJ18" s="566">
        <v>0</v>
      </c>
      <c r="AK18" s="566">
        <v>0</v>
      </c>
      <c r="AL18" s="566">
        <v>0</v>
      </c>
      <c r="AM18" s="566">
        <v>0</v>
      </c>
      <c r="AN18" s="566">
        <v>0</v>
      </c>
      <c r="AO18" s="566">
        <v>0</v>
      </c>
      <c r="AP18" s="566">
        <v>0</v>
      </c>
      <c r="AQ18" s="566">
        <v>0</v>
      </c>
      <c r="AR18" s="566">
        <v>0</v>
      </c>
      <c r="AS18" s="609">
        <v>0</v>
      </c>
      <c r="AT18" s="567">
        <v>0</v>
      </c>
      <c r="AU18" s="566">
        <v>0</v>
      </c>
      <c r="AV18" s="566">
        <v>0</v>
      </c>
      <c r="AW18" s="566">
        <v>0</v>
      </c>
      <c r="AX18" s="566">
        <v>0</v>
      </c>
      <c r="AY18" s="566">
        <v>0</v>
      </c>
      <c r="AZ18" s="566">
        <v>0</v>
      </c>
      <c r="BA18" s="566">
        <v>0</v>
      </c>
      <c r="BB18" s="566">
        <v>0</v>
      </c>
      <c r="BC18" s="566">
        <v>0</v>
      </c>
      <c r="BD18" s="566">
        <v>0</v>
      </c>
      <c r="BE18" s="566">
        <v>0</v>
      </c>
      <c r="BF18" s="609">
        <v>0</v>
      </c>
    </row>
    <row r="19" spans="1:58">
      <c r="A19" s="557"/>
      <c r="B19" s="610" t="s">
        <v>362</v>
      </c>
      <c r="C19" s="564" t="s">
        <v>363</v>
      </c>
      <c r="D19" s="549"/>
      <c r="E19" s="569"/>
      <c r="F19" s="570"/>
      <c r="G19" s="568"/>
      <c r="H19" s="568"/>
      <c r="I19" s="568"/>
      <c r="J19" s="568"/>
      <c r="K19" s="568"/>
      <c r="L19" s="568"/>
      <c r="M19" s="568"/>
      <c r="N19" s="568"/>
      <c r="O19" s="568"/>
      <c r="P19" s="568"/>
      <c r="Q19" s="568">
        <v>0</v>
      </c>
      <c r="R19" s="544"/>
      <c r="S19" s="567"/>
      <c r="T19" s="566"/>
      <c r="U19" s="566"/>
      <c r="V19" s="566"/>
      <c r="W19" s="566"/>
      <c r="X19" s="566"/>
      <c r="Y19" s="566"/>
      <c r="Z19" s="566"/>
      <c r="AA19" s="566"/>
      <c r="AB19" s="566"/>
      <c r="AC19" s="566"/>
      <c r="AD19" s="566"/>
      <c r="AE19" s="566">
        <v>0</v>
      </c>
      <c r="AF19" s="609">
        <v>0</v>
      </c>
      <c r="AG19" s="567">
        <v>0</v>
      </c>
      <c r="AH19" s="566">
        <v>0</v>
      </c>
      <c r="AI19" s="566">
        <v>0</v>
      </c>
      <c r="AJ19" s="566">
        <v>0</v>
      </c>
      <c r="AK19" s="566">
        <v>0</v>
      </c>
      <c r="AL19" s="566">
        <v>0</v>
      </c>
      <c r="AM19" s="566">
        <v>0</v>
      </c>
      <c r="AN19" s="566">
        <v>0</v>
      </c>
      <c r="AO19" s="566">
        <v>0</v>
      </c>
      <c r="AP19" s="566">
        <v>0</v>
      </c>
      <c r="AQ19" s="566">
        <v>0</v>
      </c>
      <c r="AR19" s="566">
        <v>0</v>
      </c>
      <c r="AS19" s="609">
        <v>0</v>
      </c>
      <c r="AT19" s="567">
        <v>0</v>
      </c>
      <c r="AU19" s="566">
        <v>0</v>
      </c>
      <c r="AV19" s="566">
        <v>0</v>
      </c>
      <c r="AW19" s="566">
        <v>0</v>
      </c>
      <c r="AX19" s="566">
        <v>0</v>
      </c>
      <c r="AY19" s="566">
        <v>0</v>
      </c>
      <c r="AZ19" s="566">
        <v>0</v>
      </c>
      <c r="BA19" s="566">
        <v>0</v>
      </c>
      <c r="BB19" s="566">
        <v>0</v>
      </c>
      <c r="BC19" s="566">
        <v>0</v>
      </c>
      <c r="BD19" s="566">
        <v>0</v>
      </c>
      <c r="BE19" s="566">
        <v>0</v>
      </c>
      <c r="BF19" s="609">
        <v>0</v>
      </c>
    </row>
    <row r="20" spans="1:58">
      <c r="A20" s="557"/>
      <c r="B20" s="610" t="s">
        <v>364</v>
      </c>
      <c r="C20" s="564" t="s">
        <v>260</v>
      </c>
      <c r="D20" s="549"/>
      <c r="E20" s="569"/>
      <c r="F20" s="568"/>
      <c r="G20" s="568"/>
      <c r="H20" s="568">
        <v>0</v>
      </c>
      <c r="I20" s="568">
        <v>0</v>
      </c>
      <c r="J20" s="568">
        <v>0</v>
      </c>
      <c r="K20" s="568">
        <v>0</v>
      </c>
      <c r="L20" s="568">
        <v>0</v>
      </c>
      <c r="M20" s="568">
        <v>0</v>
      </c>
      <c r="N20" s="568">
        <v>0</v>
      </c>
      <c r="O20" s="568">
        <v>0</v>
      </c>
      <c r="P20" s="568"/>
      <c r="Q20" s="568">
        <v>0</v>
      </c>
      <c r="R20" s="544"/>
      <c r="S20" s="567">
        <v>0</v>
      </c>
      <c r="T20" s="566">
        <v>0</v>
      </c>
      <c r="U20" s="566">
        <v>0</v>
      </c>
      <c r="V20" s="566">
        <v>0</v>
      </c>
      <c r="W20" s="566">
        <v>0</v>
      </c>
      <c r="X20" s="566">
        <v>0</v>
      </c>
      <c r="Y20" s="566">
        <v>0</v>
      </c>
      <c r="Z20" s="566">
        <v>0</v>
      </c>
      <c r="AA20" s="566">
        <v>0</v>
      </c>
      <c r="AB20" s="566">
        <v>0</v>
      </c>
      <c r="AC20" s="566">
        <v>0</v>
      </c>
      <c r="AD20" s="566">
        <v>0</v>
      </c>
      <c r="AE20" s="566">
        <v>0</v>
      </c>
      <c r="AF20" s="609">
        <v>0</v>
      </c>
      <c r="AG20" s="567">
        <v>0</v>
      </c>
      <c r="AH20" s="566">
        <v>0</v>
      </c>
      <c r="AI20" s="566">
        <v>0</v>
      </c>
      <c r="AJ20" s="566">
        <v>0</v>
      </c>
      <c r="AK20" s="566">
        <v>0</v>
      </c>
      <c r="AL20" s="566">
        <v>0</v>
      </c>
      <c r="AM20" s="566">
        <v>0</v>
      </c>
      <c r="AN20" s="566">
        <v>0</v>
      </c>
      <c r="AO20" s="566">
        <v>0</v>
      </c>
      <c r="AP20" s="566">
        <v>0</v>
      </c>
      <c r="AQ20" s="566">
        <v>0</v>
      </c>
      <c r="AR20" s="566">
        <v>0</v>
      </c>
      <c r="AS20" s="609">
        <v>0</v>
      </c>
      <c r="AT20" s="567">
        <v>0</v>
      </c>
      <c r="AU20" s="566">
        <v>0</v>
      </c>
      <c r="AV20" s="566">
        <v>0</v>
      </c>
      <c r="AW20" s="566">
        <v>0</v>
      </c>
      <c r="AX20" s="566">
        <v>0</v>
      </c>
      <c r="AY20" s="566">
        <v>0</v>
      </c>
      <c r="AZ20" s="566">
        <v>0</v>
      </c>
      <c r="BA20" s="566">
        <v>0</v>
      </c>
      <c r="BB20" s="566">
        <v>0</v>
      </c>
      <c r="BC20" s="566">
        <v>0</v>
      </c>
      <c r="BD20" s="566">
        <v>0</v>
      </c>
      <c r="BE20" s="566">
        <v>0</v>
      </c>
      <c r="BF20" s="609">
        <v>0</v>
      </c>
    </row>
    <row r="21" spans="1:58" s="528" customFormat="1" ht="15.75" thickBot="1">
      <c r="A21" s="608"/>
      <c r="B21" s="562" t="s">
        <v>161</v>
      </c>
      <c r="C21" s="561"/>
      <c r="D21" s="606">
        <v>21886140</v>
      </c>
      <c r="E21" s="607">
        <v>1619982.0700000003</v>
      </c>
      <c r="F21" s="606">
        <v>1688299.4900000005</v>
      </c>
      <c r="G21" s="606">
        <v>1653987</v>
      </c>
      <c r="H21" s="606">
        <v>1618366.0299999998</v>
      </c>
      <c r="I21" s="606">
        <v>1797213.3099999998</v>
      </c>
      <c r="J21" s="606">
        <v>1630857.44</v>
      </c>
      <c r="K21" s="606">
        <v>1676059.7899999998</v>
      </c>
      <c r="L21" s="606">
        <v>1635062.1799999995</v>
      </c>
      <c r="M21" s="606">
        <v>1594040.2400000002</v>
      </c>
      <c r="N21" s="606">
        <v>1685071.9299999997</v>
      </c>
      <c r="O21" s="606">
        <v>1685671.9700000002</v>
      </c>
      <c r="P21" s="606">
        <v>4127502.9300000006</v>
      </c>
      <c r="Q21" s="606">
        <v>-727222.37999999837</v>
      </c>
      <c r="R21" s="605">
        <v>21684892</v>
      </c>
      <c r="S21" s="604">
        <v>1610001.53</v>
      </c>
      <c r="T21" s="603">
        <v>1558267.56</v>
      </c>
      <c r="U21" s="603">
        <v>1656962.0499999998</v>
      </c>
      <c r="V21" s="603">
        <v>1657878.13</v>
      </c>
      <c r="W21" s="603">
        <v>1635592.4800000002</v>
      </c>
      <c r="X21" s="603">
        <v>1619368.7299999995</v>
      </c>
      <c r="Y21" s="603">
        <v>1638603.25</v>
      </c>
      <c r="Z21" s="603">
        <v>1761462.8699999994</v>
      </c>
      <c r="AA21" s="603">
        <v>2349386.5699999994</v>
      </c>
      <c r="AB21" s="603">
        <v>1680276.6400000004</v>
      </c>
      <c r="AC21" s="603">
        <v>1902480.73</v>
      </c>
      <c r="AD21" s="603">
        <v>1919451.5299999998</v>
      </c>
      <c r="AE21" s="603">
        <v>473144.93000000017</v>
      </c>
      <c r="AF21" s="603">
        <v>21462877</v>
      </c>
      <c r="AG21" s="604">
        <v>1944793</v>
      </c>
      <c r="AH21" s="603">
        <v>1806099</v>
      </c>
      <c r="AI21" s="603">
        <v>1720545.1</v>
      </c>
      <c r="AJ21" s="603">
        <v>1860278</v>
      </c>
      <c r="AK21" s="603">
        <v>1903576</v>
      </c>
      <c r="AL21" s="603">
        <v>2580648.1285714284</v>
      </c>
      <c r="AM21" s="603">
        <v>2071696.1285714286</v>
      </c>
      <c r="AN21" s="603">
        <v>2091258.1285714286</v>
      </c>
      <c r="AO21" s="603">
        <v>2260295.6285714284</v>
      </c>
      <c r="AP21" s="603">
        <v>2260295.6285714284</v>
      </c>
      <c r="AQ21" s="603">
        <v>2260295.6285714284</v>
      </c>
      <c r="AR21" s="603">
        <v>2260295.6285714284</v>
      </c>
      <c r="AS21" s="603">
        <v>25020076</v>
      </c>
      <c r="AT21" s="604">
        <v>2093052.3333333335</v>
      </c>
      <c r="AU21" s="603">
        <v>2093052.3333333333</v>
      </c>
      <c r="AV21" s="603">
        <v>2093052.3333333333</v>
      </c>
      <c r="AW21" s="603">
        <v>2093052.3333333333</v>
      </c>
      <c r="AX21" s="603">
        <v>2093052.3333333333</v>
      </c>
      <c r="AY21" s="603">
        <v>2093052.3333333333</v>
      </c>
      <c r="AZ21" s="603">
        <v>2093052.3333333333</v>
      </c>
      <c r="BA21" s="603">
        <v>2093052.3333333333</v>
      </c>
      <c r="BB21" s="603">
        <v>2093052.3333333333</v>
      </c>
      <c r="BC21" s="603">
        <v>2093052.3333333333</v>
      </c>
      <c r="BD21" s="603">
        <v>2093052.3333333333</v>
      </c>
      <c r="BE21" s="603">
        <v>2093052.3333333333</v>
      </c>
      <c r="BF21" s="603">
        <v>25116628</v>
      </c>
    </row>
    <row r="22" spans="1:58" s="565" customFormat="1">
      <c r="D22" s="548"/>
      <c r="E22" s="602"/>
      <c r="F22" s="602"/>
      <c r="G22" s="602"/>
      <c r="H22" s="602"/>
      <c r="I22" s="602"/>
      <c r="J22" s="602"/>
      <c r="K22" s="602"/>
      <c r="L22" s="602"/>
      <c r="M22" s="602"/>
      <c r="N22" s="602"/>
      <c r="O22" s="602"/>
      <c r="P22" s="602"/>
      <c r="Q22" s="602"/>
      <c r="R22" s="602"/>
      <c r="S22" s="601"/>
      <c r="T22" s="601"/>
      <c r="U22" s="601"/>
      <c r="V22" s="601"/>
      <c r="W22" s="601"/>
      <c r="X22" s="601"/>
      <c r="Y22" s="601"/>
      <c r="Z22" s="601"/>
      <c r="AA22" s="601"/>
      <c r="AB22" s="601"/>
      <c r="AC22" s="601"/>
      <c r="AD22" s="601"/>
      <c r="AE22" s="601"/>
      <c r="AF22" s="601"/>
      <c r="AG22" s="601"/>
      <c r="AH22" s="601"/>
      <c r="AI22" s="601"/>
      <c r="AJ22" s="601"/>
      <c r="AK22" s="601"/>
      <c r="AL22" s="601"/>
      <c r="AM22" s="601"/>
      <c r="AN22" s="601"/>
      <c r="AO22" s="601"/>
      <c r="AP22" s="601"/>
      <c r="AQ22" s="601"/>
      <c r="AR22" s="601"/>
      <c r="AS22" s="601"/>
      <c r="AT22" s="601"/>
      <c r="AU22" s="601"/>
      <c r="AV22" s="601"/>
      <c r="AW22" s="601"/>
      <c r="AX22" s="601"/>
      <c r="AY22" s="601"/>
      <c r="AZ22" s="601"/>
      <c r="BA22" s="601"/>
      <c r="BB22" s="601"/>
      <c r="BC22" s="601"/>
      <c r="BD22" s="601"/>
      <c r="BE22" s="601"/>
      <c r="BF22" s="601"/>
    </row>
    <row r="23" spans="1:58" s="565" customFormat="1" ht="15.75" thickBot="1">
      <c r="E23" s="600"/>
      <c r="Q23" s="599"/>
      <c r="R23" s="598"/>
      <c r="S23" s="597"/>
      <c r="T23" s="597"/>
      <c r="U23" s="597"/>
      <c r="V23" s="597"/>
      <c r="W23" s="597"/>
      <c r="X23" s="597"/>
      <c r="Y23" s="597"/>
      <c r="Z23" s="597"/>
      <c r="AA23" s="597"/>
      <c r="AB23" s="597"/>
      <c r="AC23" s="597"/>
      <c r="AD23" s="597"/>
      <c r="AE23" s="597"/>
      <c r="AF23" s="597"/>
      <c r="AG23" s="597"/>
      <c r="AH23" s="597"/>
      <c r="AI23" s="597"/>
      <c r="AJ23" s="597"/>
      <c r="AK23" s="597"/>
      <c r="AL23" s="597"/>
      <c r="AM23" s="597"/>
      <c r="AN23" s="597"/>
      <c r="AO23" s="597"/>
      <c r="AP23" s="597"/>
      <c r="AQ23" s="597"/>
      <c r="AR23" s="597"/>
      <c r="AS23" s="597"/>
      <c r="AT23" s="597"/>
      <c r="AU23" s="597"/>
      <c r="AV23" s="597"/>
      <c r="AW23" s="597"/>
      <c r="AX23" s="597"/>
      <c r="AY23" s="597"/>
      <c r="AZ23" s="597"/>
      <c r="BA23" s="597"/>
      <c r="BB23" s="597"/>
      <c r="BC23" s="597"/>
      <c r="BD23" s="597"/>
      <c r="BE23" s="597"/>
      <c r="BF23" s="597"/>
    </row>
    <row r="24" spans="1:58" s="528" customFormat="1" ht="15.75" thickBot="1">
      <c r="D24" s="596"/>
      <c r="E24" s="594" t="s">
        <v>330</v>
      </c>
      <c r="F24" s="593"/>
      <c r="G24" s="593"/>
      <c r="H24" s="593"/>
      <c r="I24" s="593"/>
      <c r="J24" s="593"/>
      <c r="K24" s="593"/>
      <c r="L24" s="593"/>
      <c r="M24" s="593"/>
      <c r="N24" s="593"/>
      <c r="O24" s="593"/>
      <c r="P24" s="593"/>
      <c r="Q24" s="593"/>
      <c r="R24" s="595"/>
      <c r="S24" s="594" t="s">
        <v>331</v>
      </c>
      <c r="T24" s="592"/>
      <c r="U24" s="592"/>
      <c r="V24" s="592"/>
      <c r="W24" s="592"/>
      <c r="X24" s="592"/>
      <c r="Y24" s="593"/>
      <c r="Z24" s="592"/>
      <c r="AA24" s="592"/>
      <c r="AB24" s="592"/>
      <c r="AC24" s="592"/>
      <c r="AD24" s="592"/>
      <c r="AE24" s="592"/>
      <c r="AF24" s="591"/>
      <c r="AG24" s="594" t="s">
        <v>475</v>
      </c>
      <c r="AH24" s="592"/>
      <c r="AI24" s="592"/>
      <c r="AJ24" s="592"/>
      <c r="AK24" s="592"/>
      <c r="AL24" s="592"/>
      <c r="AM24" s="593"/>
      <c r="AN24" s="592"/>
      <c r="AO24" s="592"/>
      <c r="AP24" s="592"/>
      <c r="AQ24" s="592"/>
      <c r="AR24" s="592"/>
      <c r="AS24" s="591"/>
      <c r="AT24" s="594" t="s">
        <v>482</v>
      </c>
      <c r="AU24" s="592"/>
      <c r="AV24" s="592"/>
      <c r="AW24" s="592"/>
      <c r="AX24" s="592"/>
      <c r="AY24" s="592"/>
      <c r="AZ24" s="593"/>
      <c r="BA24" s="592"/>
      <c r="BB24" s="592"/>
      <c r="BC24" s="592"/>
      <c r="BD24" s="592"/>
      <c r="BE24" s="592"/>
      <c r="BF24" s="591"/>
    </row>
    <row r="25" spans="1:58" s="528" customFormat="1">
      <c r="A25" s="590" t="s">
        <v>365</v>
      </c>
      <c r="B25" s="589" t="s">
        <v>51</v>
      </c>
      <c r="C25" s="588" t="s">
        <v>333</v>
      </c>
      <c r="D25" s="587" t="s">
        <v>347</v>
      </c>
      <c r="E25" s="586" t="s">
        <v>334</v>
      </c>
      <c r="F25" s="585" t="s">
        <v>335</v>
      </c>
      <c r="G25" s="585" t="s">
        <v>336</v>
      </c>
      <c r="H25" s="585" t="s">
        <v>337</v>
      </c>
      <c r="I25" s="585" t="s">
        <v>338</v>
      </c>
      <c r="J25" s="585" t="s">
        <v>339</v>
      </c>
      <c r="K25" s="585" t="s">
        <v>340</v>
      </c>
      <c r="L25" s="585" t="s">
        <v>341</v>
      </c>
      <c r="M25" s="585" t="s">
        <v>342</v>
      </c>
      <c r="N25" s="585" t="s">
        <v>343</v>
      </c>
      <c r="O25" s="585" t="s">
        <v>344</v>
      </c>
      <c r="P25" s="585" t="s">
        <v>345</v>
      </c>
      <c r="Q25" s="585" t="s">
        <v>401</v>
      </c>
      <c r="R25" s="582" t="s">
        <v>348</v>
      </c>
      <c r="S25" s="584" t="s">
        <v>334</v>
      </c>
      <c r="T25" s="583" t="s">
        <v>335</v>
      </c>
      <c r="U25" s="583" t="s">
        <v>336</v>
      </c>
      <c r="V25" s="583" t="s">
        <v>337</v>
      </c>
      <c r="W25" s="583" t="s">
        <v>338</v>
      </c>
      <c r="X25" s="583" t="s">
        <v>339</v>
      </c>
      <c r="Y25" s="583" t="s">
        <v>340</v>
      </c>
      <c r="Z25" s="583" t="s">
        <v>341</v>
      </c>
      <c r="AA25" s="583" t="s">
        <v>342</v>
      </c>
      <c r="AB25" s="583" t="s">
        <v>343</v>
      </c>
      <c r="AC25" s="583" t="s">
        <v>344</v>
      </c>
      <c r="AD25" s="583" t="s">
        <v>345</v>
      </c>
      <c r="AE25" s="583" t="s">
        <v>426</v>
      </c>
      <c r="AF25" s="582" t="s">
        <v>349</v>
      </c>
      <c r="AG25" s="584" t="s">
        <v>334</v>
      </c>
      <c r="AH25" s="583" t="s">
        <v>335</v>
      </c>
      <c r="AI25" s="583" t="s">
        <v>336</v>
      </c>
      <c r="AJ25" s="583" t="s">
        <v>337</v>
      </c>
      <c r="AK25" s="583" t="s">
        <v>338</v>
      </c>
      <c r="AL25" s="583" t="s">
        <v>339</v>
      </c>
      <c r="AM25" s="583" t="s">
        <v>340</v>
      </c>
      <c r="AN25" s="583" t="s">
        <v>341</v>
      </c>
      <c r="AO25" s="583" t="s">
        <v>342</v>
      </c>
      <c r="AP25" s="583" t="s">
        <v>343</v>
      </c>
      <c r="AQ25" s="583" t="s">
        <v>344</v>
      </c>
      <c r="AR25" s="583" t="s">
        <v>345</v>
      </c>
      <c r="AS25" s="582" t="s">
        <v>474</v>
      </c>
      <c r="AT25" s="584" t="s">
        <v>334</v>
      </c>
      <c r="AU25" s="583" t="s">
        <v>335</v>
      </c>
      <c r="AV25" s="583" t="s">
        <v>336</v>
      </c>
      <c r="AW25" s="583" t="s">
        <v>337</v>
      </c>
      <c r="AX25" s="583" t="s">
        <v>338</v>
      </c>
      <c r="AY25" s="583" t="s">
        <v>339</v>
      </c>
      <c r="AZ25" s="583" t="s">
        <v>340</v>
      </c>
      <c r="BA25" s="583" t="s">
        <v>341</v>
      </c>
      <c r="BB25" s="583" t="s">
        <v>342</v>
      </c>
      <c r="BC25" s="583" t="s">
        <v>343</v>
      </c>
      <c r="BD25" s="583" t="s">
        <v>344</v>
      </c>
      <c r="BE25" s="583" t="s">
        <v>345</v>
      </c>
      <c r="BF25" s="582" t="s">
        <v>483</v>
      </c>
    </row>
    <row r="26" spans="1:58" ht="15" customHeight="1">
      <c r="A26" s="557" t="s">
        <v>4</v>
      </c>
      <c r="B26" s="565" t="s">
        <v>53</v>
      </c>
      <c r="C26" s="564" t="s">
        <v>52</v>
      </c>
      <c r="D26" s="549">
        <v>8641239</v>
      </c>
      <c r="E26" s="569">
        <v>612382.85999999975</v>
      </c>
      <c r="F26" s="568">
        <v>650954.03</v>
      </c>
      <c r="G26" s="568">
        <v>630177.10999999987</v>
      </c>
      <c r="H26" s="568">
        <v>620768.58000000007</v>
      </c>
      <c r="I26" s="568">
        <v>760887.15999999992</v>
      </c>
      <c r="J26" s="570">
        <v>1609677.6199999992</v>
      </c>
      <c r="K26" s="568">
        <v>122936.18999999993</v>
      </c>
      <c r="L26" s="568">
        <v>111398.64000000004</v>
      </c>
      <c r="M26" s="568">
        <v>31430.880000000012</v>
      </c>
      <c r="N26" s="570">
        <v>141039.62000000005</v>
      </c>
      <c r="O26" s="568">
        <v>37135.109999999979</v>
      </c>
      <c r="P26" s="568">
        <v>4808171.9800000032</v>
      </c>
      <c r="Q26" s="568">
        <v>-1632248.7800000012</v>
      </c>
      <c r="R26" s="544">
        <v>8504711</v>
      </c>
      <c r="S26" s="567">
        <v>1556667.6800000002</v>
      </c>
      <c r="T26" s="566">
        <v>45970.94999999999</v>
      </c>
      <c r="U26" s="566">
        <v>112697.85999999997</v>
      </c>
      <c r="V26" s="566">
        <v>68491.729999999967</v>
      </c>
      <c r="W26" s="566">
        <v>69936.919999999984</v>
      </c>
      <c r="X26" s="566">
        <v>66318.009999999995</v>
      </c>
      <c r="Y26" s="566">
        <v>91354.049999999988</v>
      </c>
      <c r="Z26" s="566">
        <v>181181.77999999962</v>
      </c>
      <c r="AA26" s="566">
        <v>1182593.1000000003</v>
      </c>
      <c r="AB26" s="566">
        <v>476071.8299999999</v>
      </c>
      <c r="AC26" s="566">
        <v>1870292.7600000007</v>
      </c>
      <c r="AD26" s="566">
        <v>1855852.2100000002</v>
      </c>
      <c r="AE26" s="581">
        <v>590156.11999999918</v>
      </c>
      <c r="AF26" s="544">
        <v>8167585</v>
      </c>
      <c r="AG26" s="567">
        <v>1895650</v>
      </c>
      <c r="AH26" s="566">
        <v>86392</v>
      </c>
      <c r="AI26" s="566">
        <v>-43939</v>
      </c>
      <c r="AJ26" s="566">
        <v>87690</v>
      </c>
      <c r="AK26" s="566">
        <v>119193</v>
      </c>
      <c r="AL26" s="566">
        <v>1225796</v>
      </c>
      <c r="AM26" s="566">
        <v>726336</v>
      </c>
      <c r="AN26" s="566">
        <v>745618</v>
      </c>
      <c r="AO26" s="566">
        <v>1738614</v>
      </c>
      <c r="AP26" s="566">
        <v>1738614</v>
      </c>
      <c r="AQ26" s="566">
        <v>1738614</v>
      </c>
      <c r="AR26" s="566">
        <v>1738614</v>
      </c>
      <c r="AS26" s="544">
        <v>11797192</v>
      </c>
      <c r="AT26" s="567">
        <v>977226.75</v>
      </c>
      <c r="AU26" s="566">
        <v>977226.75</v>
      </c>
      <c r="AV26" s="566">
        <v>977226.75</v>
      </c>
      <c r="AW26" s="566">
        <v>977226.75</v>
      </c>
      <c r="AX26" s="566">
        <v>977226.75</v>
      </c>
      <c r="AY26" s="566">
        <v>977226.75</v>
      </c>
      <c r="AZ26" s="566">
        <v>977226.75</v>
      </c>
      <c r="BA26" s="566">
        <v>977226.75</v>
      </c>
      <c r="BB26" s="566">
        <v>977226.75</v>
      </c>
      <c r="BC26" s="566">
        <v>977226.75</v>
      </c>
      <c r="BD26" s="566">
        <v>977226.75</v>
      </c>
      <c r="BE26" s="566">
        <v>977226.75</v>
      </c>
      <c r="BF26" s="544">
        <v>11726721</v>
      </c>
    </row>
    <row r="27" spans="1:58" ht="15" customHeight="1">
      <c r="A27" s="557"/>
      <c r="B27" s="565" t="s">
        <v>55</v>
      </c>
      <c r="C27" s="564" t="s">
        <v>54</v>
      </c>
      <c r="D27" s="549">
        <v>254303</v>
      </c>
      <c r="E27" s="569">
        <v>18337.14</v>
      </c>
      <c r="F27" s="568">
        <v>19118.18</v>
      </c>
      <c r="G27" s="568">
        <v>18708.019999999997</v>
      </c>
      <c r="H27" s="568">
        <v>18325.579999999998</v>
      </c>
      <c r="I27" s="568">
        <v>20434.110000000004</v>
      </c>
      <c r="J27" s="570">
        <v>18485.79</v>
      </c>
      <c r="K27" s="568">
        <v>19017.399999999998</v>
      </c>
      <c r="L27" s="568">
        <v>18544.969999999998</v>
      </c>
      <c r="M27" s="568">
        <v>18022.509999999998</v>
      </c>
      <c r="N27" s="570">
        <v>19127.480000000003</v>
      </c>
      <c r="O27" s="568">
        <v>19058.659999999996</v>
      </c>
      <c r="P27" s="568">
        <v>64754.54</v>
      </c>
      <c r="Q27" s="568">
        <v>51184.619999999995</v>
      </c>
      <c r="R27" s="544">
        <v>323119</v>
      </c>
      <c r="S27" s="567">
        <v>24568.550000000007</v>
      </c>
      <c r="T27" s="566">
        <v>23777.999999999996</v>
      </c>
      <c r="U27" s="566">
        <v>25286.270000000004</v>
      </c>
      <c r="V27" s="566">
        <v>25299.45</v>
      </c>
      <c r="W27" s="566">
        <v>24959.45</v>
      </c>
      <c r="X27" s="566">
        <v>24711.619999999995</v>
      </c>
      <c r="Y27" s="566">
        <v>25001.260000000002</v>
      </c>
      <c r="Z27" s="566">
        <v>26878.039999999997</v>
      </c>
      <c r="AA27" s="566">
        <v>26827.73000000001</v>
      </c>
      <c r="AB27" s="566">
        <v>25643.759999999998</v>
      </c>
      <c r="AC27" s="566">
        <v>10028.429999999978</v>
      </c>
      <c r="AD27" s="566">
        <v>29297.99</v>
      </c>
      <c r="AE27" s="566">
        <v>35671.450000000012</v>
      </c>
      <c r="AF27" s="544">
        <v>327952</v>
      </c>
      <c r="AG27" s="567">
        <v>21755</v>
      </c>
      <c r="AH27" s="566">
        <v>20202</v>
      </c>
      <c r="AI27" s="566">
        <v>19243</v>
      </c>
      <c r="AJ27" s="566">
        <v>20809</v>
      </c>
      <c r="AK27" s="566">
        <v>21294</v>
      </c>
      <c r="AL27" s="566">
        <v>28876</v>
      </c>
      <c r="AM27" s="566">
        <v>23175</v>
      </c>
      <c r="AN27" s="566">
        <v>23393</v>
      </c>
      <c r="AO27" s="566">
        <v>25370</v>
      </c>
      <c r="AP27" s="566">
        <v>25370</v>
      </c>
      <c r="AQ27" s="566">
        <v>25370</v>
      </c>
      <c r="AR27" s="566">
        <v>25370</v>
      </c>
      <c r="AS27" s="544">
        <v>280227</v>
      </c>
      <c r="AT27" s="567">
        <v>29224.833333333332</v>
      </c>
      <c r="AU27" s="566">
        <v>29224.833333333336</v>
      </c>
      <c r="AV27" s="566">
        <v>29224.833333333336</v>
      </c>
      <c r="AW27" s="566">
        <v>29224.833333333336</v>
      </c>
      <c r="AX27" s="566">
        <v>29224.833333333336</v>
      </c>
      <c r="AY27" s="566">
        <v>29224.833333333336</v>
      </c>
      <c r="AZ27" s="566">
        <v>29224.833333333336</v>
      </c>
      <c r="BA27" s="566">
        <v>29224.833333333336</v>
      </c>
      <c r="BB27" s="566">
        <v>29224.833333333336</v>
      </c>
      <c r="BC27" s="566">
        <v>29224.833333333336</v>
      </c>
      <c r="BD27" s="566">
        <v>29224.833333333336</v>
      </c>
      <c r="BE27" s="566">
        <v>29224.833333333336</v>
      </c>
      <c r="BF27" s="544">
        <v>350698</v>
      </c>
    </row>
    <row r="28" spans="1:58" s="571" customFormat="1">
      <c r="A28" s="578" t="s">
        <v>366</v>
      </c>
      <c r="B28" s="577"/>
      <c r="C28" s="576"/>
      <c r="D28" s="549">
        <v>8895542</v>
      </c>
      <c r="E28" s="575">
        <v>630719.99999999977</v>
      </c>
      <c r="F28" s="549">
        <v>670072.21000000008</v>
      </c>
      <c r="G28" s="549">
        <v>648885.12999999989</v>
      </c>
      <c r="H28" s="549">
        <v>639094.16</v>
      </c>
      <c r="I28" s="549">
        <v>781321.2699999999</v>
      </c>
      <c r="J28" s="549">
        <v>1628163.4099999992</v>
      </c>
      <c r="K28" s="549">
        <v>141953.58999999994</v>
      </c>
      <c r="L28" s="549">
        <v>129943.61000000004</v>
      </c>
      <c r="M28" s="549">
        <v>49453.390000000014</v>
      </c>
      <c r="N28" s="549">
        <v>160167.10000000006</v>
      </c>
      <c r="O28" s="549">
        <v>56193.769999999975</v>
      </c>
      <c r="P28" s="549">
        <v>4872926.5200000033</v>
      </c>
      <c r="Q28" s="549">
        <v>-1581064.160000002</v>
      </c>
      <c r="R28" s="544">
        <v>8827830</v>
      </c>
      <c r="S28" s="574">
        <v>1581236.2300000002</v>
      </c>
      <c r="T28" s="573">
        <v>69748.949999999983</v>
      </c>
      <c r="U28" s="573">
        <v>137984.12999999998</v>
      </c>
      <c r="V28" s="573">
        <v>93791.179999999964</v>
      </c>
      <c r="W28" s="573">
        <v>94896.369999999981</v>
      </c>
      <c r="X28" s="573">
        <v>91029.62999999999</v>
      </c>
      <c r="Y28" s="573">
        <v>116355.31</v>
      </c>
      <c r="Z28" s="573">
        <v>208059.81999999963</v>
      </c>
      <c r="AA28" s="573">
        <v>1209420.8300000003</v>
      </c>
      <c r="AB28" s="573">
        <v>501715.58999999991</v>
      </c>
      <c r="AC28" s="573">
        <v>1880321.1900000006</v>
      </c>
      <c r="AD28" s="573">
        <v>1885150.2000000002</v>
      </c>
      <c r="AE28" s="573">
        <v>625827.56999999937</v>
      </c>
      <c r="AF28" s="572">
        <v>8495537</v>
      </c>
      <c r="AG28" s="574">
        <v>1917405</v>
      </c>
      <c r="AH28" s="574">
        <v>106594</v>
      </c>
      <c r="AI28" s="573">
        <v>-24696</v>
      </c>
      <c r="AJ28" s="573">
        <v>108499</v>
      </c>
      <c r="AK28" s="573">
        <v>140487</v>
      </c>
      <c r="AL28" s="573">
        <v>1254672</v>
      </c>
      <c r="AM28" s="573">
        <v>749511</v>
      </c>
      <c r="AN28" s="573">
        <v>769011</v>
      </c>
      <c r="AO28" s="573">
        <v>1763984</v>
      </c>
      <c r="AP28" s="573">
        <v>1763984</v>
      </c>
      <c r="AQ28" s="573">
        <v>1763984</v>
      </c>
      <c r="AR28" s="573">
        <v>1763984</v>
      </c>
      <c r="AS28" s="572">
        <v>12077419</v>
      </c>
      <c r="AT28" s="574">
        <v>1006451.5833333334</v>
      </c>
      <c r="AU28" s="573">
        <v>1006451.5833333333</v>
      </c>
      <c r="AV28" s="573">
        <v>1006451.5833333333</v>
      </c>
      <c r="AW28" s="573">
        <v>1006451.5833333333</v>
      </c>
      <c r="AX28" s="573">
        <v>1006451.5833333333</v>
      </c>
      <c r="AY28" s="573">
        <v>1006451.5833333333</v>
      </c>
      <c r="AZ28" s="573">
        <v>1006451.5833333333</v>
      </c>
      <c r="BA28" s="573">
        <v>1006451.5833333333</v>
      </c>
      <c r="BB28" s="573">
        <v>1006451.5833333333</v>
      </c>
      <c r="BC28" s="573">
        <v>1006451.5833333333</v>
      </c>
      <c r="BD28" s="573">
        <v>1006451.5833333333</v>
      </c>
      <c r="BE28" s="573">
        <v>1006451.5833333333</v>
      </c>
      <c r="BF28" s="572">
        <v>12077419</v>
      </c>
    </row>
    <row r="29" spans="1:58" ht="15" customHeight="1">
      <c r="A29" s="557" t="s">
        <v>209</v>
      </c>
      <c r="B29" s="565" t="s">
        <v>119</v>
      </c>
      <c r="C29" s="564" t="s">
        <v>121</v>
      </c>
      <c r="D29" s="549"/>
      <c r="E29" s="569"/>
      <c r="F29" s="568"/>
      <c r="G29" s="568"/>
      <c r="H29" s="568"/>
      <c r="I29" s="568"/>
      <c r="J29" s="570"/>
      <c r="K29" s="568"/>
      <c r="L29" s="568"/>
      <c r="M29" s="568"/>
      <c r="N29" s="570"/>
      <c r="O29" s="568"/>
      <c r="P29" s="568"/>
      <c r="Q29" s="568">
        <v>0</v>
      </c>
      <c r="R29" s="544"/>
      <c r="S29" s="567"/>
      <c r="T29" s="566"/>
      <c r="U29" s="566"/>
      <c r="V29" s="566"/>
      <c r="W29" s="566"/>
      <c r="X29" s="566"/>
      <c r="Y29" s="566"/>
      <c r="Z29" s="566"/>
      <c r="AA29" s="566"/>
      <c r="AB29" s="566"/>
      <c r="AC29" s="566"/>
      <c r="AD29" s="566"/>
      <c r="AE29" s="566">
        <v>0</v>
      </c>
      <c r="AF29" s="544">
        <v>0</v>
      </c>
      <c r="AG29" s="567">
        <v>0</v>
      </c>
      <c r="AH29" s="566">
        <v>0</v>
      </c>
      <c r="AI29" s="566">
        <v>0</v>
      </c>
      <c r="AJ29" s="566"/>
      <c r="AK29" s="566">
        <v>0</v>
      </c>
      <c r="AL29" s="566">
        <v>0</v>
      </c>
      <c r="AM29" s="566">
        <v>0</v>
      </c>
      <c r="AN29" s="566">
        <v>0</v>
      </c>
      <c r="AO29" s="566">
        <v>0</v>
      </c>
      <c r="AP29" s="566">
        <v>0</v>
      </c>
      <c r="AQ29" s="566">
        <v>0</v>
      </c>
      <c r="AR29" s="566">
        <v>0</v>
      </c>
      <c r="AS29" s="544">
        <v>0</v>
      </c>
      <c r="AT29" s="567">
        <v>0</v>
      </c>
      <c r="AU29" s="566">
        <v>0</v>
      </c>
      <c r="AV29" s="566">
        <v>0</v>
      </c>
      <c r="AW29" s="566">
        <v>0</v>
      </c>
      <c r="AX29" s="566">
        <v>0</v>
      </c>
      <c r="AY29" s="566">
        <v>0</v>
      </c>
      <c r="AZ29" s="566">
        <v>0</v>
      </c>
      <c r="BA29" s="566">
        <v>0</v>
      </c>
      <c r="BB29" s="566">
        <v>0</v>
      </c>
      <c r="BC29" s="566">
        <v>0</v>
      </c>
      <c r="BD29" s="566">
        <v>0</v>
      </c>
      <c r="BE29" s="566">
        <v>0</v>
      </c>
      <c r="BF29" s="544">
        <v>0</v>
      </c>
    </row>
    <row r="30" spans="1:58" ht="15" customHeight="1">
      <c r="A30" s="557"/>
      <c r="B30" s="565" t="s">
        <v>125</v>
      </c>
      <c r="C30" s="564" t="s">
        <v>367</v>
      </c>
      <c r="D30" s="549"/>
      <c r="E30" s="569"/>
      <c r="F30" s="568"/>
      <c r="G30" s="568"/>
      <c r="H30" s="568"/>
      <c r="I30" s="568"/>
      <c r="J30" s="570"/>
      <c r="K30" s="568"/>
      <c r="L30" s="568"/>
      <c r="M30" s="568"/>
      <c r="N30" s="570"/>
      <c r="O30" s="568"/>
      <c r="P30" s="568"/>
      <c r="Q30" s="568">
        <v>0</v>
      </c>
      <c r="R30" s="544"/>
      <c r="S30" s="567"/>
      <c r="T30" s="566"/>
      <c r="U30" s="566"/>
      <c r="V30" s="566"/>
      <c r="W30" s="566"/>
      <c r="X30" s="566"/>
      <c r="Y30" s="566"/>
      <c r="Z30" s="566"/>
      <c r="AA30" s="566"/>
      <c r="AB30" s="566"/>
      <c r="AC30" s="566"/>
      <c r="AD30" s="566"/>
      <c r="AE30" s="566">
        <v>0</v>
      </c>
      <c r="AF30" s="544">
        <v>0</v>
      </c>
      <c r="AG30" s="567">
        <v>0</v>
      </c>
      <c r="AH30" s="566">
        <v>0</v>
      </c>
      <c r="AI30" s="566">
        <v>0</v>
      </c>
      <c r="AJ30" s="566">
        <v>0</v>
      </c>
      <c r="AK30" s="566">
        <v>0</v>
      </c>
      <c r="AL30" s="566">
        <v>0</v>
      </c>
      <c r="AM30" s="566">
        <v>0</v>
      </c>
      <c r="AN30" s="566">
        <v>0</v>
      </c>
      <c r="AO30" s="566">
        <v>0</v>
      </c>
      <c r="AP30" s="566">
        <v>0</v>
      </c>
      <c r="AQ30" s="566">
        <v>0</v>
      </c>
      <c r="AR30" s="566">
        <v>0</v>
      </c>
      <c r="AS30" s="544">
        <v>0</v>
      </c>
      <c r="AT30" s="567">
        <v>0</v>
      </c>
      <c r="AU30" s="566">
        <v>0</v>
      </c>
      <c r="AV30" s="566">
        <v>0</v>
      </c>
      <c r="AW30" s="566">
        <v>0</v>
      </c>
      <c r="AX30" s="566">
        <v>0</v>
      </c>
      <c r="AY30" s="566">
        <v>0</v>
      </c>
      <c r="AZ30" s="566">
        <v>0</v>
      </c>
      <c r="BA30" s="566">
        <v>0</v>
      </c>
      <c r="BB30" s="566">
        <v>0</v>
      </c>
      <c r="BC30" s="566">
        <v>0</v>
      </c>
      <c r="BD30" s="566">
        <v>0</v>
      </c>
      <c r="BE30" s="566">
        <v>0</v>
      </c>
      <c r="BF30" s="544">
        <v>0</v>
      </c>
    </row>
    <row r="31" spans="1:58">
      <c r="A31" s="557"/>
      <c r="B31" s="565" t="s">
        <v>124</v>
      </c>
      <c r="C31" s="564" t="s">
        <v>368</v>
      </c>
      <c r="D31" s="549"/>
      <c r="E31" s="569"/>
      <c r="F31" s="568"/>
      <c r="G31" s="568"/>
      <c r="H31" s="568"/>
      <c r="I31" s="568"/>
      <c r="J31" s="570"/>
      <c r="K31" s="568"/>
      <c r="L31" s="568"/>
      <c r="M31" s="568"/>
      <c r="N31" s="570"/>
      <c r="O31" s="568"/>
      <c r="P31" s="568"/>
      <c r="Q31" s="568">
        <v>0</v>
      </c>
      <c r="R31" s="544"/>
      <c r="S31" s="567"/>
      <c r="T31" s="566"/>
      <c r="U31" s="566"/>
      <c r="V31" s="566"/>
      <c r="W31" s="566"/>
      <c r="X31" s="566"/>
      <c r="Y31" s="566"/>
      <c r="Z31" s="566"/>
      <c r="AA31" s="566"/>
      <c r="AB31" s="566"/>
      <c r="AC31" s="566"/>
      <c r="AD31" s="566"/>
      <c r="AE31" s="566">
        <v>0</v>
      </c>
      <c r="AF31" s="544">
        <v>0</v>
      </c>
      <c r="AG31" s="567">
        <v>0</v>
      </c>
      <c r="AH31" s="566">
        <v>0</v>
      </c>
      <c r="AI31" s="566">
        <v>0</v>
      </c>
      <c r="AJ31" s="566">
        <v>0</v>
      </c>
      <c r="AK31" s="566">
        <v>0</v>
      </c>
      <c r="AL31" s="566">
        <v>0</v>
      </c>
      <c r="AM31" s="566">
        <v>0</v>
      </c>
      <c r="AN31" s="566">
        <v>0</v>
      </c>
      <c r="AO31" s="566">
        <v>0</v>
      </c>
      <c r="AP31" s="566">
        <v>0</v>
      </c>
      <c r="AQ31" s="566">
        <v>0</v>
      </c>
      <c r="AR31" s="566">
        <v>0</v>
      </c>
      <c r="AS31" s="544">
        <v>0</v>
      </c>
      <c r="AT31" s="567">
        <v>0</v>
      </c>
      <c r="AU31" s="566">
        <v>0</v>
      </c>
      <c r="AV31" s="566">
        <v>0</v>
      </c>
      <c r="AW31" s="566">
        <v>0</v>
      </c>
      <c r="AX31" s="566">
        <v>0</v>
      </c>
      <c r="AY31" s="566">
        <v>0</v>
      </c>
      <c r="AZ31" s="566">
        <v>0</v>
      </c>
      <c r="BA31" s="566">
        <v>0</v>
      </c>
      <c r="BB31" s="566">
        <v>0</v>
      </c>
      <c r="BC31" s="566">
        <v>0</v>
      </c>
      <c r="BD31" s="566">
        <v>0</v>
      </c>
      <c r="BE31" s="566">
        <v>0</v>
      </c>
      <c r="BF31" s="544">
        <v>0</v>
      </c>
    </row>
    <row r="32" spans="1:58">
      <c r="A32" s="557"/>
      <c r="B32" s="565" t="s">
        <v>411</v>
      </c>
      <c r="C32" s="564" t="s">
        <v>413</v>
      </c>
      <c r="D32" s="549"/>
      <c r="E32" s="569"/>
      <c r="F32" s="568"/>
      <c r="G32" s="568"/>
      <c r="H32" s="568"/>
      <c r="I32" s="568"/>
      <c r="J32" s="568"/>
      <c r="K32" s="568"/>
      <c r="L32" s="568"/>
      <c r="M32" s="568"/>
      <c r="N32" s="568"/>
      <c r="O32" s="568"/>
      <c r="P32" s="568"/>
      <c r="Q32" s="568">
        <v>0</v>
      </c>
      <c r="R32" s="549"/>
      <c r="S32" s="567"/>
      <c r="T32" s="566"/>
      <c r="U32" s="566"/>
      <c r="V32" s="566"/>
      <c r="W32" s="566"/>
      <c r="X32" s="566"/>
      <c r="Y32" s="566"/>
      <c r="Z32" s="566"/>
      <c r="AA32" s="566"/>
      <c r="AB32" s="566"/>
      <c r="AC32" s="566"/>
      <c r="AD32" s="566"/>
      <c r="AE32" s="566">
        <v>0</v>
      </c>
      <c r="AF32" s="544">
        <v>0</v>
      </c>
      <c r="AG32" s="567">
        <v>0</v>
      </c>
      <c r="AH32" s="566">
        <v>0</v>
      </c>
      <c r="AI32" s="566">
        <v>0</v>
      </c>
      <c r="AJ32" s="566">
        <v>0</v>
      </c>
      <c r="AK32" s="566">
        <v>0</v>
      </c>
      <c r="AL32" s="566">
        <v>0</v>
      </c>
      <c r="AM32" s="566">
        <v>0</v>
      </c>
      <c r="AN32" s="566">
        <v>0</v>
      </c>
      <c r="AO32" s="566">
        <v>0</v>
      </c>
      <c r="AP32" s="566">
        <v>0</v>
      </c>
      <c r="AQ32" s="566">
        <v>0</v>
      </c>
      <c r="AR32" s="566">
        <v>0</v>
      </c>
      <c r="AS32" s="544">
        <v>0</v>
      </c>
      <c r="AT32" s="567">
        <v>0</v>
      </c>
      <c r="AU32" s="566">
        <v>0</v>
      </c>
      <c r="AV32" s="566">
        <v>0</v>
      </c>
      <c r="AW32" s="566">
        <v>0</v>
      </c>
      <c r="AX32" s="566">
        <v>0</v>
      </c>
      <c r="AY32" s="566">
        <v>0</v>
      </c>
      <c r="AZ32" s="566">
        <v>0</v>
      </c>
      <c r="BA32" s="566">
        <v>0</v>
      </c>
      <c r="BB32" s="566">
        <v>0</v>
      </c>
      <c r="BC32" s="566">
        <v>0</v>
      </c>
      <c r="BD32" s="566">
        <v>0</v>
      </c>
      <c r="BE32" s="566">
        <v>0</v>
      </c>
      <c r="BF32" s="544">
        <v>0</v>
      </c>
    </row>
    <row r="33" spans="1:58" ht="15" customHeight="1">
      <c r="A33" s="557"/>
      <c r="B33" s="565" t="s">
        <v>64</v>
      </c>
      <c r="C33" s="564" t="s">
        <v>63</v>
      </c>
      <c r="D33" s="549">
        <v>10407855</v>
      </c>
      <c r="E33" s="569">
        <v>788585.91999999981</v>
      </c>
      <c r="F33" s="568">
        <v>812159.41000000015</v>
      </c>
      <c r="G33" s="568">
        <v>801945.55999999994</v>
      </c>
      <c r="H33" s="568">
        <v>781160.09000000008</v>
      </c>
      <c r="I33" s="568">
        <v>809045.85</v>
      </c>
      <c r="J33" s="570">
        <v>-18908.660000000033</v>
      </c>
      <c r="K33" s="568">
        <v>1087787.6500000001</v>
      </c>
      <c r="L33" s="568">
        <v>1066473.99</v>
      </c>
      <c r="M33" s="568">
        <v>1095890.79</v>
      </c>
      <c r="N33" s="570">
        <v>1079895.3199999998</v>
      </c>
      <c r="O33" s="568">
        <v>1153349.04</v>
      </c>
      <c r="P33" s="568">
        <v>-793983.23000000045</v>
      </c>
      <c r="Q33" s="568">
        <v>1753356.2699999996</v>
      </c>
      <c r="R33" s="544">
        <v>10416758</v>
      </c>
      <c r="S33" s="567">
        <v>0</v>
      </c>
      <c r="T33" s="566">
        <v>1092956.7299999997</v>
      </c>
      <c r="U33" s="566">
        <v>1114426.7</v>
      </c>
      <c r="V33" s="566">
        <v>1148168.3500000003</v>
      </c>
      <c r="W33" s="566">
        <v>1130963.8</v>
      </c>
      <c r="X33" s="566">
        <v>1127912.1200000001</v>
      </c>
      <c r="Y33" s="566">
        <v>1123110.2200000002</v>
      </c>
      <c r="Z33" s="566">
        <v>1144894.27</v>
      </c>
      <c r="AA33" s="566">
        <v>1105969.73</v>
      </c>
      <c r="AB33" s="566">
        <v>1148537.1500000004</v>
      </c>
      <c r="AC33" s="566">
        <v>5617.8100000009872</v>
      </c>
      <c r="AD33" s="566">
        <v>0</v>
      </c>
      <c r="AE33" s="566">
        <v>193948.11999999918</v>
      </c>
      <c r="AF33" s="544">
        <v>10336505</v>
      </c>
      <c r="AG33" s="567">
        <v>0</v>
      </c>
      <c r="AH33" s="566">
        <v>1252983</v>
      </c>
      <c r="AI33" s="566">
        <v>1288118</v>
      </c>
      <c r="AJ33" s="566">
        <v>1291537</v>
      </c>
      <c r="AK33" s="566">
        <v>1299545</v>
      </c>
      <c r="AL33" s="566">
        <v>1288281</v>
      </c>
      <c r="AM33" s="566">
        <v>1292964</v>
      </c>
      <c r="AN33" s="566">
        <v>1292796</v>
      </c>
      <c r="AO33" s="566">
        <v>332570.5</v>
      </c>
      <c r="AP33" s="566">
        <v>332570.5</v>
      </c>
      <c r="AQ33" s="566">
        <v>332570.5</v>
      </c>
      <c r="AR33" s="566">
        <v>332570.5</v>
      </c>
      <c r="AS33" s="544">
        <v>10336506</v>
      </c>
      <c r="AT33" s="567">
        <v>861375.5</v>
      </c>
      <c r="AU33" s="566">
        <v>861375.5</v>
      </c>
      <c r="AV33" s="566">
        <v>861375.5</v>
      </c>
      <c r="AW33" s="566">
        <v>861375.5</v>
      </c>
      <c r="AX33" s="566">
        <v>861375.5</v>
      </c>
      <c r="AY33" s="566">
        <v>861375.5</v>
      </c>
      <c r="AZ33" s="566">
        <v>861375.5</v>
      </c>
      <c r="BA33" s="566">
        <v>861375.5</v>
      </c>
      <c r="BB33" s="566">
        <v>861375.5</v>
      </c>
      <c r="BC33" s="566">
        <v>861375.5</v>
      </c>
      <c r="BD33" s="566">
        <v>861375.5</v>
      </c>
      <c r="BE33" s="566">
        <v>861375.5</v>
      </c>
      <c r="BF33" s="544">
        <v>10336506</v>
      </c>
    </row>
    <row r="34" spans="1:58">
      <c r="A34" s="557"/>
      <c r="B34" s="565" t="s">
        <v>74</v>
      </c>
      <c r="C34" s="564" t="s">
        <v>73</v>
      </c>
      <c r="D34" s="549"/>
      <c r="E34" s="569"/>
      <c r="F34" s="568"/>
      <c r="G34" s="568"/>
      <c r="H34" s="568"/>
      <c r="I34" s="568"/>
      <c r="J34" s="568"/>
      <c r="K34" s="568"/>
      <c r="L34" s="568"/>
      <c r="M34" s="568"/>
      <c r="N34" s="568"/>
      <c r="O34" s="568"/>
      <c r="P34" s="568"/>
      <c r="Q34" s="568">
        <v>0</v>
      </c>
      <c r="R34" s="544"/>
      <c r="S34" s="567"/>
      <c r="T34" s="566"/>
      <c r="U34" s="566"/>
      <c r="V34" s="566"/>
      <c r="W34" s="566"/>
      <c r="X34" s="566"/>
      <c r="Y34" s="566"/>
      <c r="Z34" s="566"/>
      <c r="AA34" s="566"/>
      <c r="AB34" s="566"/>
      <c r="AC34" s="566"/>
      <c r="AD34" s="566"/>
      <c r="AE34" s="566">
        <v>0</v>
      </c>
      <c r="AF34" s="544">
        <v>0</v>
      </c>
      <c r="AG34" s="567">
        <v>0</v>
      </c>
      <c r="AH34" s="566">
        <v>0</v>
      </c>
      <c r="AI34" s="566">
        <v>0</v>
      </c>
      <c r="AJ34" s="566">
        <v>0</v>
      </c>
      <c r="AK34" s="566">
        <v>0</v>
      </c>
      <c r="AL34" s="566">
        <v>0</v>
      </c>
      <c r="AM34" s="566">
        <v>0</v>
      </c>
      <c r="AN34" s="566">
        <v>0</v>
      </c>
      <c r="AO34" s="566">
        <v>0</v>
      </c>
      <c r="AP34" s="566">
        <v>0</v>
      </c>
      <c r="AQ34" s="566">
        <v>0</v>
      </c>
      <c r="AR34" s="566">
        <v>0</v>
      </c>
      <c r="AS34" s="544">
        <v>0</v>
      </c>
      <c r="AT34" s="567">
        <v>0</v>
      </c>
      <c r="AU34" s="566">
        <v>0</v>
      </c>
      <c r="AV34" s="566">
        <v>0</v>
      </c>
      <c r="AW34" s="566">
        <v>0</v>
      </c>
      <c r="AX34" s="566">
        <v>0</v>
      </c>
      <c r="AY34" s="566">
        <v>0</v>
      </c>
      <c r="AZ34" s="566">
        <v>0</v>
      </c>
      <c r="BA34" s="566">
        <v>0</v>
      </c>
      <c r="BB34" s="566">
        <v>0</v>
      </c>
      <c r="BC34" s="566">
        <v>0</v>
      </c>
      <c r="BD34" s="566">
        <v>0</v>
      </c>
      <c r="BE34" s="566">
        <v>0</v>
      </c>
      <c r="BF34" s="544">
        <v>0</v>
      </c>
    </row>
    <row r="35" spans="1:58">
      <c r="A35" s="557"/>
      <c r="B35" s="565" t="s">
        <v>76</v>
      </c>
      <c r="C35" s="564" t="s">
        <v>75</v>
      </c>
      <c r="D35" s="549"/>
      <c r="E35" s="569"/>
      <c r="F35" s="568"/>
      <c r="G35" s="568"/>
      <c r="H35" s="568"/>
      <c r="I35" s="568"/>
      <c r="J35" s="568"/>
      <c r="K35" s="568"/>
      <c r="L35" s="568"/>
      <c r="M35" s="568"/>
      <c r="N35" s="570"/>
      <c r="O35" s="568"/>
      <c r="P35" s="568"/>
      <c r="Q35" s="568">
        <v>0</v>
      </c>
      <c r="R35" s="544"/>
      <c r="S35" s="567"/>
      <c r="T35" s="566"/>
      <c r="U35" s="566"/>
      <c r="V35" s="566"/>
      <c r="W35" s="566"/>
      <c r="X35" s="566"/>
      <c r="Y35" s="566"/>
      <c r="Z35" s="566"/>
      <c r="AA35" s="566"/>
      <c r="AB35" s="566"/>
      <c r="AC35" s="566"/>
      <c r="AD35" s="566"/>
      <c r="AE35" s="566">
        <v>0</v>
      </c>
      <c r="AF35" s="544">
        <v>0</v>
      </c>
      <c r="AG35" s="567">
        <v>0</v>
      </c>
      <c r="AH35" s="566">
        <v>0</v>
      </c>
      <c r="AI35" s="566">
        <v>0</v>
      </c>
      <c r="AJ35" s="566">
        <v>0</v>
      </c>
      <c r="AK35" s="566">
        <v>0</v>
      </c>
      <c r="AL35" s="566">
        <v>0</v>
      </c>
      <c r="AM35" s="566">
        <v>0</v>
      </c>
      <c r="AN35" s="566">
        <v>0</v>
      </c>
      <c r="AO35" s="566">
        <v>0</v>
      </c>
      <c r="AP35" s="566">
        <v>0</v>
      </c>
      <c r="AQ35" s="566">
        <v>0</v>
      </c>
      <c r="AR35" s="566">
        <v>0</v>
      </c>
      <c r="AS35" s="544">
        <v>0</v>
      </c>
      <c r="AT35" s="567">
        <v>0</v>
      </c>
      <c r="AU35" s="566">
        <v>0</v>
      </c>
      <c r="AV35" s="566">
        <v>0</v>
      </c>
      <c r="AW35" s="566">
        <v>0</v>
      </c>
      <c r="AX35" s="566">
        <v>0</v>
      </c>
      <c r="AY35" s="566">
        <v>0</v>
      </c>
      <c r="AZ35" s="566">
        <v>0</v>
      </c>
      <c r="BA35" s="566">
        <v>0</v>
      </c>
      <c r="BB35" s="566">
        <v>0</v>
      </c>
      <c r="BC35" s="566">
        <v>0</v>
      </c>
      <c r="BD35" s="566">
        <v>0</v>
      </c>
      <c r="BE35" s="566">
        <v>0</v>
      </c>
      <c r="BF35" s="544">
        <v>0</v>
      </c>
    </row>
    <row r="36" spans="1:58">
      <c r="A36" s="557"/>
      <c r="B36" s="565" t="s">
        <v>78</v>
      </c>
      <c r="C36" s="564" t="s">
        <v>77</v>
      </c>
      <c r="D36" s="549">
        <v>44270</v>
      </c>
      <c r="E36" s="569">
        <v>3321.0099999999998</v>
      </c>
      <c r="F36" s="568">
        <v>3487.3299999999995</v>
      </c>
      <c r="G36" s="568">
        <v>3442.2499999999995</v>
      </c>
      <c r="H36" s="568">
        <v>3354.07</v>
      </c>
      <c r="I36" s="568">
        <v>3475.14</v>
      </c>
      <c r="J36" s="568">
        <v>3307.2300000000005</v>
      </c>
      <c r="K36" s="568">
        <v>3312.81</v>
      </c>
      <c r="L36" s="568">
        <v>3239.06</v>
      </c>
      <c r="M36" s="568">
        <v>3326.3800000000006</v>
      </c>
      <c r="N36" s="570">
        <v>3276.8799999999997</v>
      </c>
      <c r="O36" s="568">
        <v>3483.7999999999997</v>
      </c>
      <c r="P36" s="568">
        <v>4907.1099999999933</v>
      </c>
      <c r="Q36" s="568">
        <v>-18905.07</v>
      </c>
      <c r="R36" s="544">
        <v>23028</v>
      </c>
      <c r="S36" s="567">
        <v>4196.5400000000009</v>
      </c>
      <c r="T36" s="566">
        <v>4061.57</v>
      </c>
      <c r="U36" s="566">
        <v>4319.1000000000013</v>
      </c>
      <c r="V36" s="566">
        <v>4321.24</v>
      </c>
      <c r="W36" s="566">
        <v>4263.2400000000016</v>
      </c>
      <c r="X36" s="566">
        <v>4220.9599999999991</v>
      </c>
      <c r="Y36" s="566">
        <v>4270.340000000002</v>
      </c>
      <c r="Z36" s="566">
        <v>4590.79</v>
      </c>
      <c r="AA36" s="566">
        <v>4852.3499999999985</v>
      </c>
      <c r="AB36" s="566">
        <v>4380.1399999999994</v>
      </c>
      <c r="AC36" s="566">
        <v>6302.8000000000065</v>
      </c>
      <c r="AD36" s="566">
        <v>5004.34</v>
      </c>
      <c r="AE36" s="566">
        <v>1235.5899999999965</v>
      </c>
      <c r="AF36" s="544">
        <v>56019</v>
      </c>
      <c r="AG36" s="567">
        <v>5633</v>
      </c>
      <c r="AH36" s="566">
        <v>5231</v>
      </c>
      <c r="AI36" s="566">
        <v>4984</v>
      </c>
      <c r="AJ36" s="566">
        <v>5388</v>
      </c>
      <c r="AK36" s="566">
        <v>5514</v>
      </c>
      <c r="AL36" s="566">
        <v>7477</v>
      </c>
      <c r="AM36" s="566">
        <v>6001</v>
      </c>
      <c r="AN36" s="566">
        <v>6058</v>
      </c>
      <c r="AO36" s="566">
        <v>6568.5</v>
      </c>
      <c r="AP36" s="566">
        <v>6568.5</v>
      </c>
      <c r="AQ36" s="566">
        <v>6568.5</v>
      </c>
      <c r="AR36" s="566">
        <v>6568.5</v>
      </c>
      <c r="AS36" s="544">
        <v>72560</v>
      </c>
      <c r="AT36" s="567">
        <v>8220.0833333333339</v>
      </c>
      <c r="AU36" s="566">
        <v>8220.0833333333339</v>
      </c>
      <c r="AV36" s="566">
        <v>8220.0833333333339</v>
      </c>
      <c r="AW36" s="566">
        <v>8220.0833333333339</v>
      </c>
      <c r="AX36" s="566">
        <v>8220.0833333333339</v>
      </c>
      <c r="AY36" s="566">
        <v>8220.0833333333339</v>
      </c>
      <c r="AZ36" s="566">
        <v>8220.0833333333339</v>
      </c>
      <c r="BA36" s="566">
        <v>8220.0833333333339</v>
      </c>
      <c r="BB36" s="566">
        <v>8220.0833333333339</v>
      </c>
      <c r="BC36" s="566">
        <v>8220.0833333333339</v>
      </c>
      <c r="BD36" s="566">
        <v>8220.0833333333339</v>
      </c>
      <c r="BE36" s="566">
        <v>8220.0833333333339</v>
      </c>
      <c r="BF36" s="544">
        <v>98641</v>
      </c>
    </row>
    <row r="37" spans="1:58">
      <c r="A37" s="557"/>
      <c r="B37" s="565" t="s">
        <v>140</v>
      </c>
      <c r="C37" s="564" t="s">
        <v>369</v>
      </c>
      <c r="D37" s="549" t="s">
        <v>152</v>
      </c>
      <c r="E37" s="569"/>
      <c r="F37" s="568"/>
      <c r="G37" s="568"/>
      <c r="H37" s="568"/>
      <c r="I37" s="568"/>
      <c r="J37" s="568"/>
      <c r="K37" s="568"/>
      <c r="L37" s="568"/>
      <c r="M37" s="568"/>
      <c r="N37" s="570"/>
      <c r="O37" s="568"/>
      <c r="P37" s="568"/>
      <c r="Q37" s="568">
        <v>0</v>
      </c>
      <c r="R37" s="544"/>
      <c r="S37" s="567"/>
      <c r="T37" s="566"/>
      <c r="U37" s="566"/>
      <c r="V37" s="566"/>
      <c r="W37" s="566"/>
      <c r="X37" s="566"/>
      <c r="Y37" s="566"/>
      <c r="Z37" s="566"/>
      <c r="AA37" s="566"/>
      <c r="AB37" s="566"/>
      <c r="AC37" s="566"/>
      <c r="AD37" s="566"/>
      <c r="AE37" s="566">
        <v>0</v>
      </c>
      <c r="AF37" s="544">
        <v>0</v>
      </c>
      <c r="AG37" s="567">
        <v>0</v>
      </c>
      <c r="AH37" s="566">
        <v>0</v>
      </c>
      <c r="AI37" s="566">
        <v>0</v>
      </c>
      <c r="AJ37" s="566">
        <v>0</v>
      </c>
      <c r="AK37" s="566">
        <v>0</v>
      </c>
      <c r="AL37" s="566">
        <v>0</v>
      </c>
      <c r="AM37" s="566">
        <v>0</v>
      </c>
      <c r="AN37" s="566">
        <v>0</v>
      </c>
      <c r="AO37" s="566">
        <v>0</v>
      </c>
      <c r="AP37" s="566">
        <v>0</v>
      </c>
      <c r="AQ37" s="566">
        <v>0</v>
      </c>
      <c r="AR37" s="566">
        <v>0</v>
      </c>
      <c r="AS37" s="544">
        <v>0</v>
      </c>
      <c r="AT37" s="567">
        <v>0</v>
      </c>
      <c r="AU37" s="566">
        <v>0</v>
      </c>
      <c r="AV37" s="566">
        <v>0</v>
      </c>
      <c r="AW37" s="566">
        <v>0</v>
      </c>
      <c r="AX37" s="566">
        <v>0</v>
      </c>
      <c r="AY37" s="566">
        <v>0</v>
      </c>
      <c r="AZ37" s="566">
        <v>0</v>
      </c>
      <c r="BA37" s="566">
        <v>0</v>
      </c>
      <c r="BB37" s="566">
        <v>0</v>
      </c>
      <c r="BC37" s="566">
        <v>0</v>
      </c>
      <c r="BD37" s="566">
        <v>0</v>
      </c>
      <c r="BE37" s="566">
        <v>0</v>
      </c>
      <c r="BF37" s="544">
        <v>0</v>
      </c>
    </row>
    <row r="38" spans="1:58">
      <c r="A38" s="557"/>
      <c r="B38" s="565" t="s">
        <v>402</v>
      </c>
      <c r="C38" s="564" t="s">
        <v>400</v>
      </c>
      <c r="D38" s="549"/>
      <c r="E38" s="569"/>
      <c r="F38" s="568"/>
      <c r="G38" s="568"/>
      <c r="H38" s="568"/>
      <c r="I38" s="568"/>
      <c r="J38" s="568"/>
      <c r="K38" s="568"/>
      <c r="L38" s="568"/>
      <c r="M38" s="568"/>
      <c r="N38" s="568"/>
      <c r="O38" s="568"/>
      <c r="P38" s="568"/>
      <c r="Q38" s="568">
        <v>0</v>
      </c>
      <c r="R38" s="544"/>
      <c r="S38" s="567"/>
      <c r="T38" s="566"/>
      <c r="U38" s="566"/>
      <c r="V38" s="566"/>
      <c r="W38" s="566"/>
      <c r="X38" s="566"/>
      <c r="Y38" s="566"/>
      <c r="Z38" s="566"/>
      <c r="AA38" s="566"/>
      <c r="AB38" s="566"/>
      <c r="AC38" s="566"/>
      <c r="AD38" s="566"/>
      <c r="AE38" s="566">
        <v>0</v>
      </c>
      <c r="AF38" s="544">
        <v>0</v>
      </c>
      <c r="AG38" s="567">
        <v>0</v>
      </c>
      <c r="AH38" s="566">
        <v>0</v>
      </c>
      <c r="AI38" s="566">
        <v>0</v>
      </c>
      <c r="AJ38" s="566">
        <v>0</v>
      </c>
      <c r="AK38" s="566">
        <v>0</v>
      </c>
      <c r="AL38" s="566">
        <v>0</v>
      </c>
      <c r="AM38" s="566">
        <v>0</v>
      </c>
      <c r="AN38" s="566">
        <v>0</v>
      </c>
      <c r="AO38" s="566">
        <v>0</v>
      </c>
      <c r="AP38" s="566">
        <v>0</v>
      </c>
      <c r="AQ38" s="566">
        <v>0</v>
      </c>
      <c r="AR38" s="566">
        <v>0</v>
      </c>
      <c r="AS38" s="544">
        <v>0</v>
      </c>
      <c r="AT38" s="567">
        <v>0</v>
      </c>
      <c r="AU38" s="566">
        <v>0</v>
      </c>
      <c r="AV38" s="566">
        <v>0</v>
      </c>
      <c r="AW38" s="566">
        <v>0</v>
      </c>
      <c r="AX38" s="566">
        <v>0</v>
      </c>
      <c r="AY38" s="566">
        <v>0</v>
      </c>
      <c r="AZ38" s="566">
        <v>0</v>
      </c>
      <c r="BA38" s="566">
        <v>0</v>
      </c>
      <c r="BB38" s="566">
        <v>0</v>
      </c>
      <c r="BC38" s="566">
        <v>0</v>
      </c>
      <c r="BD38" s="566">
        <v>0</v>
      </c>
      <c r="BE38" s="566">
        <v>0</v>
      </c>
      <c r="BF38" s="544">
        <v>0</v>
      </c>
    </row>
    <row r="39" spans="1:58">
      <c r="A39" s="557"/>
      <c r="B39" s="565" t="s">
        <v>82</v>
      </c>
      <c r="C39" s="564" t="s">
        <v>370</v>
      </c>
      <c r="D39" s="549"/>
      <c r="E39" s="569"/>
      <c r="F39" s="568"/>
      <c r="G39" s="568"/>
      <c r="H39" s="568"/>
      <c r="I39" s="568"/>
      <c r="J39" s="568"/>
      <c r="K39" s="568"/>
      <c r="L39" s="568"/>
      <c r="M39" s="568"/>
      <c r="N39" s="570"/>
      <c r="O39" s="568"/>
      <c r="P39" s="568"/>
      <c r="Q39" s="568">
        <v>0</v>
      </c>
      <c r="R39" s="544"/>
      <c r="S39" s="567"/>
      <c r="T39" s="566"/>
      <c r="U39" s="566"/>
      <c r="V39" s="566"/>
      <c r="W39" s="566"/>
      <c r="X39" s="566"/>
      <c r="Y39" s="566"/>
      <c r="Z39" s="566"/>
      <c r="AA39" s="566"/>
      <c r="AB39" s="566"/>
      <c r="AC39" s="566"/>
      <c r="AD39" s="566"/>
      <c r="AE39" s="566">
        <v>0</v>
      </c>
      <c r="AF39" s="544">
        <v>0</v>
      </c>
      <c r="AG39" s="567">
        <v>0</v>
      </c>
      <c r="AH39" s="566">
        <v>0</v>
      </c>
      <c r="AI39" s="566">
        <v>0</v>
      </c>
      <c r="AJ39" s="566">
        <v>0</v>
      </c>
      <c r="AK39" s="566">
        <v>0</v>
      </c>
      <c r="AL39" s="566">
        <v>0</v>
      </c>
      <c r="AM39" s="566">
        <v>0</v>
      </c>
      <c r="AN39" s="566">
        <v>0</v>
      </c>
      <c r="AO39" s="566">
        <v>0</v>
      </c>
      <c r="AP39" s="566">
        <v>0</v>
      </c>
      <c r="AQ39" s="566">
        <v>0</v>
      </c>
      <c r="AR39" s="566">
        <v>0</v>
      </c>
      <c r="AS39" s="544">
        <v>0</v>
      </c>
      <c r="AT39" s="567">
        <v>0</v>
      </c>
      <c r="AU39" s="566">
        <v>0</v>
      </c>
      <c r="AV39" s="566">
        <v>0</v>
      </c>
      <c r="AW39" s="566">
        <v>0</v>
      </c>
      <c r="AX39" s="566">
        <v>0</v>
      </c>
      <c r="AY39" s="566">
        <v>0</v>
      </c>
      <c r="AZ39" s="566">
        <v>0</v>
      </c>
      <c r="BA39" s="566">
        <v>0</v>
      </c>
      <c r="BB39" s="566">
        <v>0</v>
      </c>
      <c r="BC39" s="566">
        <v>0</v>
      </c>
      <c r="BD39" s="566">
        <v>0</v>
      </c>
      <c r="BE39" s="566">
        <v>0</v>
      </c>
      <c r="BF39" s="544">
        <v>0</v>
      </c>
    </row>
    <row r="40" spans="1:58">
      <c r="A40" s="557"/>
      <c r="B40" s="579">
        <v>93.575000000000003</v>
      </c>
      <c r="C40" s="564" t="s">
        <v>67</v>
      </c>
      <c r="D40" s="549">
        <v>50625</v>
      </c>
      <c r="E40" s="569">
        <v>4991.5400000000009</v>
      </c>
      <c r="F40" s="568">
        <v>2226.7000000000003</v>
      </c>
      <c r="G40" s="568">
        <v>2167.38</v>
      </c>
      <c r="H40" s="568">
        <v>2147.08</v>
      </c>
      <c r="I40" s="568">
        <v>2164.2599999999998</v>
      </c>
      <c r="J40" s="568">
        <v>2144.5699999999997</v>
      </c>
      <c r="K40" s="568">
        <v>8447.67</v>
      </c>
      <c r="L40" s="568">
        <v>8416.42</v>
      </c>
      <c r="M40" s="568">
        <v>8528.029999999997</v>
      </c>
      <c r="N40" s="568">
        <v>8679.2799999999988</v>
      </c>
      <c r="O40" s="568">
        <v>10116.949999999999</v>
      </c>
      <c r="P40" s="568">
        <v>223284.26000000004</v>
      </c>
      <c r="Q40" s="568">
        <v>-283538.14</v>
      </c>
      <c r="R40" s="544">
        <v>-224</v>
      </c>
      <c r="S40" s="567">
        <v>0</v>
      </c>
      <c r="T40" s="566">
        <v>7786.4599999999991</v>
      </c>
      <c r="U40" s="566">
        <v>7939.46</v>
      </c>
      <c r="V40" s="566">
        <v>8179.7100000000009</v>
      </c>
      <c r="W40" s="566">
        <v>8057.22</v>
      </c>
      <c r="X40" s="566">
        <v>46.81</v>
      </c>
      <c r="Y40" s="566">
        <v>0</v>
      </c>
      <c r="Z40" s="566">
        <v>0</v>
      </c>
      <c r="AA40" s="566">
        <v>0</v>
      </c>
      <c r="AB40" s="566">
        <v>0</v>
      </c>
      <c r="AC40" s="566">
        <v>-23905.79</v>
      </c>
      <c r="AD40" s="566">
        <v>0</v>
      </c>
      <c r="AE40" s="566">
        <v>-8103.869999999999</v>
      </c>
      <c r="AF40" s="544">
        <v>0</v>
      </c>
      <c r="AG40" s="567">
        <v>0</v>
      </c>
      <c r="AH40" s="566">
        <v>0</v>
      </c>
      <c r="AI40" s="566">
        <v>0</v>
      </c>
      <c r="AJ40" s="566">
        <v>0</v>
      </c>
      <c r="AK40" s="566">
        <v>0</v>
      </c>
      <c r="AL40" s="566">
        <v>0</v>
      </c>
      <c r="AM40" s="566">
        <v>0</v>
      </c>
      <c r="AN40" s="566">
        <v>0</v>
      </c>
      <c r="AO40" s="566">
        <v>0</v>
      </c>
      <c r="AP40" s="566">
        <v>0</v>
      </c>
      <c r="AQ40" s="566">
        <v>0</v>
      </c>
      <c r="AR40" s="566">
        <v>0</v>
      </c>
      <c r="AS40" s="544">
        <v>0</v>
      </c>
      <c r="AT40" s="567">
        <v>0</v>
      </c>
      <c r="AU40" s="566">
        <v>0</v>
      </c>
      <c r="AV40" s="566">
        <v>0</v>
      </c>
      <c r="AW40" s="566">
        <v>0</v>
      </c>
      <c r="AX40" s="566">
        <v>0</v>
      </c>
      <c r="AY40" s="566">
        <v>0</v>
      </c>
      <c r="AZ40" s="566">
        <v>0</v>
      </c>
      <c r="BA40" s="566">
        <v>0</v>
      </c>
      <c r="BB40" s="566">
        <v>0</v>
      </c>
      <c r="BC40" s="566">
        <v>0</v>
      </c>
      <c r="BD40" s="566">
        <v>0</v>
      </c>
      <c r="BE40" s="566">
        <v>0</v>
      </c>
      <c r="BF40" s="544">
        <v>0</v>
      </c>
    </row>
    <row r="41" spans="1:58">
      <c r="A41" s="557"/>
      <c r="B41" s="579">
        <v>93.667000000000002</v>
      </c>
      <c r="C41" s="564" t="s">
        <v>85</v>
      </c>
      <c r="D41" s="549">
        <v>2233545</v>
      </c>
      <c r="E41" s="569">
        <v>174026.46000000002</v>
      </c>
      <c r="F41" s="568">
        <v>181167.52999999997</v>
      </c>
      <c r="G41" s="568">
        <v>178813.55999999997</v>
      </c>
      <c r="H41" s="568">
        <v>174248.89</v>
      </c>
      <c r="I41" s="568">
        <v>180508.81000000003</v>
      </c>
      <c r="J41" s="568">
        <v>-2418.4000000000233</v>
      </c>
      <c r="K41" s="568">
        <v>415377.14999999997</v>
      </c>
      <c r="L41" s="568">
        <v>408281.47</v>
      </c>
      <c r="M41" s="568">
        <v>418814.26</v>
      </c>
      <c r="N41" s="568">
        <v>413716.71000000008</v>
      </c>
      <c r="O41" s="568">
        <v>443463.06999999995</v>
      </c>
      <c r="P41" s="568">
        <v>-244464.46999999962</v>
      </c>
      <c r="Q41" s="568">
        <v>-476561.04000000004</v>
      </c>
      <c r="R41" s="544">
        <v>2264974</v>
      </c>
      <c r="S41" s="567">
        <v>0</v>
      </c>
      <c r="T41" s="566">
        <v>359935.8299999999</v>
      </c>
      <c r="U41" s="566">
        <v>367006.38999999996</v>
      </c>
      <c r="V41" s="566">
        <v>378118.20000000007</v>
      </c>
      <c r="W41" s="566">
        <v>372452.4</v>
      </c>
      <c r="X41" s="566">
        <v>371447.59</v>
      </c>
      <c r="Y41" s="566">
        <v>369866.11999999994</v>
      </c>
      <c r="Z41" s="566">
        <v>377039.95000000007</v>
      </c>
      <c r="AA41" s="566">
        <v>2315.84</v>
      </c>
      <c r="AB41" s="566">
        <v>0</v>
      </c>
      <c r="AC41" s="566">
        <v>24116.920000000042</v>
      </c>
      <c r="AD41" s="566">
        <v>0</v>
      </c>
      <c r="AE41" s="566">
        <v>-375435.23999999976</v>
      </c>
      <c r="AF41" s="544">
        <v>2246864</v>
      </c>
      <c r="AG41" s="567">
        <v>0</v>
      </c>
      <c r="AH41" s="566">
        <v>421089</v>
      </c>
      <c r="AI41" s="566">
        <v>432896</v>
      </c>
      <c r="AJ41" s="566">
        <v>434045</v>
      </c>
      <c r="AK41" s="566">
        <v>436736</v>
      </c>
      <c r="AL41" s="566">
        <v>1342</v>
      </c>
      <c r="AM41" s="566">
        <v>45</v>
      </c>
      <c r="AN41" s="566">
        <v>0</v>
      </c>
      <c r="AO41" s="566">
        <v>131802.75</v>
      </c>
      <c r="AP41" s="566">
        <v>131802.75</v>
      </c>
      <c r="AQ41" s="566">
        <v>131802.75</v>
      </c>
      <c r="AR41" s="566">
        <v>131802.75</v>
      </c>
      <c r="AS41" s="544">
        <v>2253364</v>
      </c>
      <c r="AT41" s="567">
        <v>187780.33333333334</v>
      </c>
      <c r="AU41" s="566">
        <v>187780.33333333334</v>
      </c>
      <c r="AV41" s="566">
        <v>187780.33333333334</v>
      </c>
      <c r="AW41" s="566">
        <v>187780.33333333334</v>
      </c>
      <c r="AX41" s="566">
        <v>187780.33333333334</v>
      </c>
      <c r="AY41" s="566">
        <v>187780.33333333334</v>
      </c>
      <c r="AZ41" s="566">
        <v>187780.33333333334</v>
      </c>
      <c r="BA41" s="566">
        <v>187780.33333333334</v>
      </c>
      <c r="BB41" s="566">
        <v>187780.33333333334</v>
      </c>
      <c r="BC41" s="566">
        <v>187780.33333333334</v>
      </c>
      <c r="BD41" s="566">
        <v>187780.33333333334</v>
      </c>
      <c r="BE41" s="566">
        <v>187780.33333333334</v>
      </c>
      <c r="BF41" s="544">
        <v>2253364</v>
      </c>
    </row>
    <row r="42" spans="1:58">
      <c r="A42" s="557"/>
      <c r="B42" s="565" t="s">
        <v>149</v>
      </c>
      <c r="C42" s="564" t="s">
        <v>148</v>
      </c>
      <c r="D42" s="549"/>
      <c r="E42" s="569"/>
      <c r="F42" s="568"/>
      <c r="G42" s="568"/>
      <c r="H42" s="568"/>
      <c r="I42" s="568"/>
      <c r="J42" s="568"/>
      <c r="K42" s="568"/>
      <c r="L42" s="568"/>
      <c r="M42" s="568"/>
      <c r="N42" s="568"/>
      <c r="O42" s="568"/>
      <c r="P42" s="568"/>
      <c r="Q42" s="568">
        <v>0</v>
      </c>
      <c r="R42" s="544"/>
      <c r="S42" s="567"/>
      <c r="T42" s="566"/>
      <c r="U42" s="566"/>
      <c r="V42" s="566"/>
      <c r="W42" s="566"/>
      <c r="X42" s="566"/>
      <c r="Y42" s="566"/>
      <c r="Z42" s="566"/>
      <c r="AA42" s="566"/>
      <c r="AB42" s="566"/>
      <c r="AC42" s="566"/>
      <c r="AD42" s="566"/>
      <c r="AE42" s="566">
        <v>0</v>
      </c>
      <c r="AF42" s="544">
        <v>0</v>
      </c>
      <c r="AG42" s="567">
        <v>0</v>
      </c>
      <c r="AH42" s="566">
        <v>0</v>
      </c>
      <c r="AI42" s="566">
        <v>0</v>
      </c>
      <c r="AJ42" s="566">
        <v>0</v>
      </c>
      <c r="AK42" s="566">
        <v>0</v>
      </c>
      <c r="AL42" s="566">
        <v>0</v>
      </c>
      <c r="AM42" s="566">
        <v>0</v>
      </c>
      <c r="AN42" s="566">
        <v>0</v>
      </c>
      <c r="AO42" s="566">
        <v>0</v>
      </c>
      <c r="AP42" s="566">
        <v>0</v>
      </c>
      <c r="AQ42" s="566">
        <v>0</v>
      </c>
      <c r="AR42" s="566">
        <v>0</v>
      </c>
      <c r="AS42" s="544">
        <v>0</v>
      </c>
      <c r="AT42" s="567">
        <v>0</v>
      </c>
      <c r="AU42" s="566">
        <v>0</v>
      </c>
      <c r="AV42" s="566">
        <v>0</v>
      </c>
      <c r="AW42" s="566">
        <v>0</v>
      </c>
      <c r="AX42" s="566">
        <v>0</v>
      </c>
      <c r="AY42" s="566">
        <v>0</v>
      </c>
      <c r="AZ42" s="566">
        <v>0</v>
      </c>
      <c r="BA42" s="566">
        <v>0</v>
      </c>
      <c r="BB42" s="566">
        <v>0</v>
      </c>
      <c r="BC42" s="566">
        <v>0</v>
      </c>
      <c r="BD42" s="566">
        <v>0</v>
      </c>
      <c r="BE42" s="566">
        <v>0</v>
      </c>
      <c r="BF42" s="544">
        <v>0</v>
      </c>
    </row>
    <row r="43" spans="1:58" ht="15" customHeight="1">
      <c r="A43" s="557"/>
      <c r="B43" s="565" t="s">
        <v>132</v>
      </c>
      <c r="C43" s="564" t="s">
        <v>118</v>
      </c>
      <c r="D43" s="549">
        <v>254303</v>
      </c>
      <c r="E43" s="569">
        <v>18337.14</v>
      </c>
      <c r="F43" s="568">
        <v>19186.310000000001</v>
      </c>
      <c r="G43" s="568">
        <v>18733.119999999995</v>
      </c>
      <c r="H43" s="568">
        <v>18361.739999999998</v>
      </c>
      <c r="I43" s="568">
        <v>20697.980000000007</v>
      </c>
      <c r="J43" s="570">
        <v>18569.29</v>
      </c>
      <c r="K43" s="568">
        <v>19180.919999999995</v>
      </c>
      <c r="L43" s="568">
        <v>18707.629999999997</v>
      </c>
      <c r="M43" s="568">
        <v>18027.39</v>
      </c>
      <c r="N43" s="570">
        <v>19336.640000000003</v>
      </c>
      <c r="O43" s="568">
        <v>19065.339999999997</v>
      </c>
      <c r="P43" s="568">
        <v>64832.739999999969</v>
      </c>
      <c r="Q43" s="568">
        <v>-120510.23999999999</v>
      </c>
      <c r="R43" s="544">
        <v>152526</v>
      </c>
      <c r="S43" s="567">
        <v>24568.760000000006</v>
      </c>
      <c r="T43" s="566">
        <v>23778.020000000004</v>
      </c>
      <c r="U43" s="566">
        <v>25286.270000000004</v>
      </c>
      <c r="V43" s="566">
        <v>25299.45</v>
      </c>
      <c r="W43" s="566">
        <v>24959.45</v>
      </c>
      <c r="X43" s="566">
        <v>24711.619999999995</v>
      </c>
      <c r="Y43" s="566">
        <v>25001.260000000002</v>
      </c>
      <c r="Z43" s="566">
        <v>26878.039999999997</v>
      </c>
      <c r="AA43" s="566">
        <v>26827.82</v>
      </c>
      <c r="AB43" s="566">
        <v>25643.759999999998</v>
      </c>
      <c r="AC43" s="566">
        <v>10027.799999999988</v>
      </c>
      <c r="AD43" s="566">
        <v>29296.989999999998</v>
      </c>
      <c r="AE43" s="566">
        <v>35672.760000000009</v>
      </c>
      <c r="AF43" s="544">
        <v>327952</v>
      </c>
      <c r="AG43" s="567">
        <v>21755</v>
      </c>
      <c r="AH43" s="566">
        <v>20202</v>
      </c>
      <c r="AI43" s="566">
        <v>19243</v>
      </c>
      <c r="AJ43" s="566">
        <v>20809</v>
      </c>
      <c r="AK43" s="566">
        <v>21294</v>
      </c>
      <c r="AL43" s="566">
        <v>28876</v>
      </c>
      <c r="AM43" s="566">
        <v>23175</v>
      </c>
      <c r="AN43" s="566">
        <v>23393</v>
      </c>
      <c r="AO43" s="566">
        <v>25370</v>
      </c>
      <c r="AP43" s="566">
        <v>25370</v>
      </c>
      <c r="AQ43" s="566">
        <v>25370</v>
      </c>
      <c r="AR43" s="566">
        <v>25370</v>
      </c>
      <c r="AS43" s="544">
        <v>280227</v>
      </c>
      <c r="AT43" s="567">
        <v>29224.833333333332</v>
      </c>
      <c r="AU43" s="566">
        <v>29224.833333333336</v>
      </c>
      <c r="AV43" s="566">
        <v>29224.833333333336</v>
      </c>
      <c r="AW43" s="566">
        <v>29224.833333333336</v>
      </c>
      <c r="AX43" s="566">
        <v>29224.833333333336</v>
      </c>
      <c r="AY43" s="566">
        <v>29224.833333333336</v>
      </c>
      <c r="AZ43" s="566">
        <v>29224.833333333336</v>
      </c>
      <c r="BA43" s="566">
        <v>29224.833333333336</v>
      </c>
      <c r="BB43" s="566">
        <v>29224.833333333336</v>
      </c>
      <c r="BC43" s="566">
        <v>29224.833333333336</v>
      </c>
      <c r="BD43" s="566">
        <v>29224.833333333336</v>
      </c>
      <c r="BE43" s="566">
        <v>29224.833333333336</v>
      </c>
      <c r="BF43" s="544">
        <v>350698</v>
      </c>
    </row>
    <row r="44" spans="1:58" s="571" customFormat="1">
      <c r="A44" s="578" t="s">
        <v>371</v>
      </c>
      <c r="B44" s="577"/>
      <c r="C44" s="576"/>
      <c r="D44" s="549">
        <v>12990598</v>
      </c>
      <c r="E44" s="575">
        <v>989262.07</v>
      </c>
      <c r="F44" s="549">
        <v>1018227.28</v>
      </c>
      <c r="G44" s="549">
        <v>1005101.8699999999</v>
      </c>
      <c r="H44" s="549">
        <v>979271.87</v>
      </c>
      <c r="I44" s="549">
        <v>1015892.04</v>
      </c>
      <c r="J44" s="549">
        <v>2694.0299999999443</v>
      </c>
      <c r="K44" s="549">
        <v>1534106.2</v>
      </c>
      <c r="L44" s="549">
        <v>1505118.5699999998</v>
      </c>
      <c r="M44" s="549">
        <v>1544586.8499999999</v>
      </c>
      <c r="N44" s="549">
        <v>1524904.8299999998</v>
      </c>
      <c r="O44" s="549">
        <v>1629478.2</v>
      </c>
      <c r="P44" s="549">
        <v>-745423.59000000008</v>
      </c>
      <c r="Q44" s="549">
        <v>853841.78000000119</v>
      </c>
      <c r="R44" s="549">
        <v>12857062</v>
      </c>
      <c r="S44" s="574">
        <v>28765.300000000007</v>
      </c>
      <c r="T44" s="573">
        <v>1488518.6099999996</v>
      </c>
      <c r="U44" s="573">
        <v>1518977.92</v>
      </c>
      <c r="V44" s="573">
        <v>1564086.9500000004</v>
      </c>
      <c r="W44" s="573">
        <v>1540696.11</v>
      </c>
      <c r="X44" s="573">
        <v>1528339.1</v>
      </c>
      <c r="Y44" s="573">
        <v>1522247.9400000002</v>
      </c>
      <c r="Z44" s="573">
        <v>1553403.0500000003</v>
      </c>
      <c r="AA44" s="573">
        <v>1139965.7400000002</v>
      </c>
      <c r="AB44" s="573">
        <v>1178561.0500000003</v>
      </c>
      <c r="AC44" s="573">
        <v>22159.540000001023</v>
      </c>
      <c r="AD44" s="573">
        <v>34301.33</v>
      </c>
      <c r="AE44" s="573">
        <v>-152682.64000000057</v>
      </c>
      <c r="AF44" s="572">
        <v>12967340</v>
      </c>
      <c r="AG44" s="574">
        <v>27388</v>
      </c>
      <c r="AH44" s="573">
        <v>1699505</v>
      </c>
      <c r="AI44" s="573">
        <v>1745241</v>
      </c>
      <c r="AJ44" s="573">
        <v>1751779</v>
      </c>
      <c r="AK44" s="573">
        <v>1763089</v>
      </c>
      <c r="AL44" s="573">
        <v>1325976</v>
      </c>
      <c r="AM44" s="573">
        <v>1322185</v>
      </c>
      <c r="AN44" s="573">
        <v>1322247</v>
      </c>
      <c r="AO44" s="573">
        <v>496311.75</v>
      </c>
      <c r="AP44" s="573">
        <v>496311.75</v>
      </c>
      <c r="AQ44" s="573">
        <v>496311.75</v>
      </c>
      <c r="AR44" s="573">
        <v>496311.75</v>
      </c>
      <c r="AS44" s="572">
        <v>12942657</v>
      </c>
      <c r="AT44" s="574">
        <v>1086600.75</v>
      </c>
      <c r="AU44" s="573">
        <v>1086600.75</v>
      </c>
      <c r="AV44" s="573">
        <v>1086600.75</v>
      </c>
      <c r="AW44" s="573">
        <v>1086600.75</v>
      </c>
      <c r="AX44" s="573">
        <v>1086600.75</v>
      </c>
      <c r="AY44" s="573">
        <v>1086600.75</v>
      </c>
      <c r="AZ44" s="573">
        <v>1086600.75</v>
      </c>
      <c r="BA44" s="573">
        <v>1086600.75</v>
      </c>
      <c r="BB44" s="573">
        <v>1086600.75</v>
      </c>
      <c r="BC44" s="573">
        <v>1086600.75</v>
      </c>
      <c r="BD44" s="573">
        <v>1086600.75</v>
      </c>
      <c r="BE44" s="573">
        <v>1086600.75</v>
      </c>
      <c r="BF44" s="572">
        <v>13039209</v>
      </c>
    </row>
    <row r="45" spans="1:58" ht="15" customHeight="1">
      <c r="A45" s="557" t="s">
        <v>34</v>
      </c>
      <c r="B45" s="565" t="s">
        <v>93</v>
      </c>
      <c r="C45" s="564" t="s">
        <v>92</v>
      </c>
      <c r="D45" s="549"/>
      <c r="E45" s="569">
        <v>0</v>
      </c>
      <c r="F45" s="568">
        <v>0</v>
      </c>
      <c r="G45" s="568">
        <v>0</v>
      </c>
      <c r="H45" s="568">
        <v>0</v>
      </c>
      <c r="I45" s="568">
        <v>0</v>
      </c>
      <c r="J45" s="570">
        <v>0</v>
      </c>
      <c r="K45" s="568">
        <v>0</v>
      </c>
      <c r="L45" s="568">
        <v>0</v>
      </c>
      <c r="M45" s="568">
        <v>0</v>
      </c>
      <c r="N45" s="570">
        <v>0</v>
      </c>
      <c r="O45" s="568">
        <v>0</v>
      </c>
      <c r="P45" s="568">
        <v>0</v>
      </c>
      <c r="Q45" s="549">
        <v>0</v>
      </c>
      <c r="R45" s="544">
        <v>0</v>
      </c>
      <c r="S45" s="567">
        <v>0</v>
      </c>
      <c r="T45" s="566">
        <v>0</v>
      </c>
      <c r="U45" s="566">
        <v>0</v>
      </c>
      <c r="V45" s="566">
        <v>0</v>
      </c>
      <c r="W45" s="566">
        <v>0</v>
      </c>
      <c r="X45" s="566">
        <v>0</v>
      </c>
      <c r="Y45" s="566">
        <v>0</v>
      </c>
      <c r="Z45" s="566">
        <v>0</v>
      </c>
      <c r="AA45" s="566">
        <v>0</v>
      </c>
      <c r="AB45" s="566">
        <v>0</v>
      </c>
      <c r="AC45" s="566">
        <v>0</v>
      </c>
      <c r="AD45" s="566">
        <v>0</v>
      </c>
      <c r="AE45" s="566"/>
      <c r="AF45" s="544">
        <v>0</v>
      </c>
      <c r="AG45" s="567">
        <v>0</v>
      </c>
      <c r="AH45" s="566">
        <v>0</v>
      </c>
      <c r="AI45" s="566">
        <v>0</v>
      </c>
      <c r="AJ45" s="566">
        <v>0</v>
      </c>
      <c r="AK45" s="566">
        <v>0</v>
      </c>
      <c r="AL45" s="566">
        <v>0</v>
      </c>
      <c r="AM45" s="566">
        <v>0</v>
      </c>
      <c r="AN45" s="566">
        <v>0</v>
      </c>
      <c r="AO45" s="566">
        <v>0</v>
      </c>
      <c r="AP45" s="566">
        <v>0</v>
      </c>
      <c r="AQ45" s="566">
        <v>0</v>
      </c>
      <c r="AR45" s="566">
        <v>0</v>
      </c>
      <c r="AS45" s="544">
        <v>0</v>
      </c>
      <c r="AT45" s="567">
        <v>0</v>
      </c>
      <c r="AU45" s="566">
        <v>0</v>
      </c>
      <c r="AV45" s="566">
        <v>0</v>
      </c>
      <c r="AW45" s="566">
        <v>0</v>
      </c>
      <c r="AX45" s="566">
        <v>0</v>
      </c>
      <c r="AY45" s="566">
        <v>0</v>
      </c>
      <c r="AZ45" s="566">
        <v>0</v>
      </c>
      <c r="BA45" s="566">
        <v>0</v>
      </c>
      <c r="BB45" s="566">
        <v>0</v>
      </c>
      <c r="BC45" s="566">
        <v>0</v>
      </c>
      <c r="BD45" s="566">
        <v>0</v>
      </c>
      <c r="BE45" s="566">
        <v>0</v>
      </c>
      <c r="BF45" s="544">
        <v>0</v>
      </c>
    </row>
    <row r="46" spans="1:58" ht="15" customHeight="1">
      <c r="A46" s="557"/>
      <c r="B46" s="565" t="s">
        <v>164</v>
      </c>
      <c r="C46" s="564" t="s">
        <v>165</v>
      </c>
      <c r="D46" s="549"/>
      <c r="E46" s="569">
        <v>0</v>
      </c>
      <c r="F46" s="568">
        <v>0</v>
      </c>
      <c r="G46" s="568">
        <v>0</v>
      </c>
      <c r="H46" s="568">
        <v>0</v>
      </c>
      <c r="I46" s="568">
        <v>0</v>
      </c>
      <c r="J46" s="568">
        <v>0</v>
      </c>
      <c r="K46" s="568">
        <v>0</v>
      </c>
      <c r="L46" s="568">
        <v>0</v>
      </c>
      <c r="M46" s="568">
        <v>0</v>
      </c>
      <c r="N46" s="568">
        <v>0</v>
      </c>
      <c r="O46" s="568">
        <v>0</v>
      </c>
      <c r="P46" s="568">
        <v>0</v>
      </c>
      <c r="Q46" s="549">
        <v>0</v>
      </c>
      <c r="R46" s="544">
        <v>0</v>
      </c>
      <c r="S46" s="567">
        <v>0</v>
      </c>
      <c r="T46" s="566">
        <v>0</v>
      </c>
      <c r="U46" s="566">
        <v>0</v>
      </c>
      <c r="V46" s="566">
        <v>0</v>
      </c>
      <c r="W46" s="566">
        <v>0</v>
      </c>
      <c r="X46" s="566">
        <v>0</v>
      </c>
      <c r="Y46" s="566">
        <v>0</v>
      </c>
      <c r="Z46" s="566">
        <v>0</v>
      </c>
      <c r="AA46" s="566">
        <v>0</v>
      </c>
      <c r="AB46" s="566">
        <v>0</v>
      </c>
      <c r="AC46" s="566">
        <v>0</v>
      </c>
      <c r="AD46" s="566">
        <v>0</v>
      </c>
      <c r="AE46" s="566"/>
      <c r="AF46" s="544">
        <v>0</v>
      </c>
      <c r="AG46" s="567">
        <v>0</v>
      </c>
      <c r="AH46" s="566">
        <v>0</v>
      </c>
      <c r="AI46" s="566">
        <v>0</v>
      </c>
      <c r="AJ46" s="566">
        <v>0</v>
      </c>
      <c r="AK46" s="566">
        <v>0</v>
      </c>
      <c r="AL46" s="566">
        <v>0</v>
      </c>
      <c r="AM46" s="566">
        <v>0</v>
      </c>
      <c r="AN46" s="566">
        <v>0</v>
      </c>
      <c r="AO46" s="566">
        <v>0</v>
      </c>
      <c r="AP46" s="566">
        <v>0</v>
      </c>
      <c r="AQ46" s="566">
        <v>0</v>
      </c>
      <c r="AR46" s="566">
        <v>0</v>
      </c>
      <c r="AS46" s="544">
        <v>0</v>
      </c>
      <c r="AT46" s="567">
        <v>0</v>
      </c>
      <c r="AU46" s="566">
        <v>0</v>
      </c>
      <c r="AV46" s="566">
        <v>0</v>
      </c>
      <c r="AW46" s="566">
        <v>0</v>
      </c>
      <c r="AX46" s="566">
        <v>0</v>
      </c>
      <c r="AY46" s="566">
        <v>0</v>
      </c>
      <c r="AZ46" s="566">
        <v>0</v>
      </c>
      <c r="BA46" s="566">
        <v>0</v>
      </c>
      <c r="BB46" s="566">
        <v>0</v>
      </c>
      <c r="BC46" s="566">
        <v>0</v>
      </c>
      <c r="BD46" s="566">
        <v>0</v>
      </c>
      <c r="BE46" s="566">
        <v>0</v>
      </c>
      <c r="BF46" s="544">
        <v>0</v>
      </c>
    </row>
    <row r="47" spans="1:58" s="528" customFormat="1" ht="15" customHeight="1">
      <c r="A47" s="557" t="s">
        <v>372</v>
      </c>
      <c r="B47" s="565"/>
      <c r="C47" s="564"/>
      <c r="D47" s="549"/>
      <c r="E47" s="546">
        <v>0</v>
      </c>
      <c r="F47" s="545">
        <v>0</v>
      </c>
      <c r="G47" s="545">
        <v>0</v>
      </c>
      <c r="H47" s="545">
        <v>0</v>
      </c>
      <c r="I47" s="545">
        <v>0</v>
      </c>
      <c r="J47" s="548">
        <v>0</v>
      </c>
      <c r="K47" s="545">
        <v>0</v>
      </c>
      <c r="L47" s="545">
        <v>0</v>
      </c>
      <c r="M47" s="545">
        <v>0</v>
      </c>
      <c r="N47" s="545">
        <v>0</v>
      </c>
      <c r="O47" s="545">
        <v>0</v>
      </c>
      <c r="P47" s="545">
        <v>0</v>
      </c>
      <c r="Q47" s="549">
        <v>0</v>
      </c>
      <c r="R47" s="544"/>
      <c r="S47" s="546">
        <v>0</v>
      </c>
      <c r="T47" s="545">
        <v>0</v>
      </c>
      <c r="U47" s="545">
        <v>0</v>
      </c>
      <c r="V47" s="545">
        <v>0</v>
      </c>
      <c r="W47" s="545">
        <v>0</v>
      </c>
      <c r="X47" s="545">
        <v>0</v>
      </c>
      <c r="Y47" s="545">
        <v>0</v>
      </c>
      <c r="Z47" s="545">
        <v>0</v>
      </c>
      <c r="AA47" s="545">
        <v>0</v>
      </c>
      <c r="AB47" s="545">
        <v>0</v>
      </c>
      <c r="AC47" s="545">
        <v>0</v>
      </c>
      <c r="AD47" s="545">
        <v>0</v>
      </c>
      <c r="AE47" s="545"/>
      <c r="AF47" s="544">
        <v>0</v>
      </c>
      <c r="AG47" s="546">
        <v>0</v>
      </c>
      <c r="AH47" s="545">
        <v>0</v>
      </c>
      <c r="AI47" s="545">
        <v>0</v>
      </c>
      <c r="AJ47" s="545">
        <v>0</v>
      </c>
      <c r="AK47" s="545">
        <v>0</v>
      </c>
      <c r="AL47" s="545">
        <v>0</v>
      </c>
      <c r="AM47" s="545">
        <v>0</v>
      </c>
      <c r="AN47" s="545">
        <v>0</v>
      </c>
      <c r="AO47" s="545">
        <v>0</v>
      </c>
      <c r="AP47" s="545">
        <v>0</v>
      </c>
      <c r="AQ47" s="545">
        <v>0</v>
      </c>
      <c r="AR47" s="545">
        <v>0</v>
      </c>
      <c r="AS47" s="544">
        <v>0</v>
      </c>
      <c r="AT47" s="546">
        <v>0</v>
      </c>
      <c r="AU47" s="545">
        <v>0</v>
      </c>
      <c r="AV47" s="545">
        <v>0</v>
      </c>
      <c r="AW47" s="545">
        <v>0</v>
      </c>
      <c r="AX47" s="545">
        <v>0</v>
      </c>
      <c r="AY47" s="545">
        <v>0</v>
      </c>
      <c r="AZ47" s="545">
        <v>0</v>
      </c>
      <c r="BA47" s="545">
        <v>0</v>
      </c>
      <c r="BB47" s="545">
        <v>0</v>
      </c>
      <c r="BC47" s="545">
        <v>0</v>
      </c>
      <c r="BD47" s="545">
        <v>0</v>
      </c>
      <c r="BE47" s="545">
        <v>0</v>
      </c>
      <c r="BF47" s="544">
        <v>0</v>
      </c>
    </row>
    <row r="48" spans="1:58" s="528" customFormat="1" ht="15.75" thickBot="1">
      <c r="A48" s="563" t="s">
        <v>161</v>
      </c>
      <c r="B48" s="562"/>
      <c r="C48" s="561"/>
      <c r="D48" s="559">
        <v>21886140</v>
      </c>
      <c r="E48" s="560">
        <v>1619982.0699999998</v>
      </c>
      <c r="F48" s="559">
        <v>1688299.4900000002</v>
      </c>
      <c r="G48" s="559">
        <v>1653986.9999999998</v>
      </c>
      <c r="H48" s="559">
        <v>1618366.03</v>
      </c>
      <c r="I48" s="559">
        <v>1797213.31</v>
      </c>
      <c r="J48" s="559">
        <v>1630857.4399999992</v>
      </c>
      <c r="K48" s="559">
        <v>1676059.7899999998</v>
      </c>
      <c r="L48" s="559">
        <v>1635062.18</v>
      </c>
      <c r="M48" s="559">
        <v>1594040.2399999998</v>
      </c>
      <c r="N48" s="559">
        <v>1685071.93</v>
      </c>
      <c r="O48" s="559">
        <v>1685671.97</v>
      </c>
      <c r="P48" s="559">
        <v>4127502.9300000034</v>
      </c>
      <c r="Q48" s="559">
        <v>-727222.38000000082</v>
      </c>
      <c r="R48" s="544">
        <v>21684892</v>
      </c>
      <c r="S48" s="559">
        <v>1610001.5300000003</v>
      </c>
      <c r="T48" s="559">
        <v>1558267.5599999996</v>
      </c>
      <c r="U48" s="559">
        <v>1656962.0499999998</v>
      </c>
      <c r="V48" s="559">
        <v>1657878.1300000004</v>
      </c>
      <c r="W48" s="559">
        <v>1635592.48</v>
      </c>
      <c r="X48" s="559">
        <v>1619368.73</v>
      </c>
      <c r="Y48" s="559">
        <v>1638603.2500000002</v>
      </c>
      <c r="Z48" s="559">
        <v>1761462.8699999999</v>
      </c>
      <c r="AA48" s="559">
        <v>2349386.5700000003</v>
      </c>
      <c r="AB48" s="559">
        <v>1680276.6400000001</v>
      </c>
      <c r="AC48" s="559">
        <v>1902480.7300000016</v>
      </c>
      <c r="AD48" s="559">
        <v>1919451.5300000003</v>
      </c>
      <c r="AE48" s="559">
        <v>473144.92999999877</v>
      </c>
      <c r="AF48" s="558">
        <v>21462877</v>
      </c>
      <c r="AG48" s="559">
        <v>1944793</v>
      </c>
      <c r="AH48" s="559">
        <v>1806099</v>
      </c>
      <c r="AI48" s="559">
        <v>1720545</v>
      </c>
      <c r="AJ48" s="559">
        <v>1860278</v>
      </c>
      <c r="AK48" s="559">
        <v>1903576</v>
      </c>
      <c r="AL48" s="559">
        <v>2580648</v>
      </c>
      <c r="AM48" s="559">
        <v>2071696</v>
      </c>
      <c r="AN48" s="559">
        <v>2091258</v>
      </c>
      <c r="AO48" s="559">
        <v>2260295.75</v>
      </c>
      <c r="AP48" s="559">
        <v>2260295.75</v>
      </c>
      <c r="AQ48" s="559">
        <v>2260295.75</v>
      </c>
      <c r="AR48" s="559">
        <v>2260295.75</v>
      </c>
      <c r="AS48" s="558">
        <v>25020076</v>
      </c>
      <c r="AT48" s="559">
        <v>2093052.3333333335</v>
      </c>
      <c r="AU48" s="559">
        <v>2093052.3333333335</v>
      </c>
      <c r="AV48" s="559">
        <v>2093052.3333333335</v>
      </c>
      <c r="AW48" s="559">
        <v>2093052.3333333335</v>
      </c>
      <c r="AX48" s="559">
        <v>2093052.3333333335</v>
      </c>
      <c r="AY48" s="559">
        <v>2093052.3333333335</v>
      </c>
      <c r="AZ48" s="559">
        <v>2093052.3333333335</v>
      </c>
      <c r="BA48" s="559">
        <v>2093052.3333333335</v>
      </c>
      <c r="BB48" s="559">
        <v>2093052.3333333335</v>
      </c>
      <c r="BC48" s="559">
        <v>2093052.3333333335</v>
      </c>
      <c r="BD48" s="559">
        <v>2093052.3333333335</v>
      </c>
      <c r="BE48" s="559">
        <v>2093052.3333333335</v>
      </c>
      <c r="BF48" s="558">
        <v>25116628</v>
      </c>
    </row>
    <row r="49" spans="3:58" ht="19.899999999999999" customHeight="1">
      <c r="C49" s="557"/>
      <c r="D49" s="556"/>
      <c r="E49" s="553"/>
      <c r="F49" s="552"/>
      <c r="G49" s="552"/>
      <c r="H49" s="552"/>
      <c r="I49" s="552"/>
      <c r="J49" s="555"/>
      <c r="K49" s="552"/>
      <c r="L49" s="552"/>
      <c r="M49" s="552"/>
      <c r="N49" s="552"/>
      <c r="O49" s="552"/>
      <c r="P49" s="552"/>
      <c r="Q49" s="552"/>
      <c r="R49" s="554"/>
      <c r="S49" s="553"/>
      <c r="T49" s="552"/>
      <c r="U49" s="552"/>
      <c r="V49" s="552"/>
      <c r="W49" s="552"/>
      <c r="X49" s="552"/>
      <c r="Y49" s="552"/>
      <c r="Z49" s="552"/>
      <c r="AA49" s="552"/>
      <c r="AB49" s="552"/>
      <c r="AC49" s="552"/>
      <c r="AD49" s="552"/>
      <c r="AE49" s="552"/>
      <c r="AF49" s="551"/>
      <c r="AG49" s="553"/>
      <c r="AH49" s="552"/>
      <c r="AI49" s="552"/>
      <c r="AJ49" s="552"/>
      <c r="AK49" s="552"/>
      <c r="AL49" s="552"/>
      <c r="AM49" s="552"/>
      <c r="AN49" s="552"/>
      <c r="AO49" s="552"/>
      <c r="AP49" s="552"/>
      <c r="AQ49" s="552"/>
      <c r="AR49" s="552"/>
      <c r="AS49" s="551"/>
      <c r="AT49" s="553"/>
      <c r="AU49" s="552"/>
      <c r="AV49" s="552"/>
      <c r="AW49" s="552"/>
      <c r="AX49" s="552"/>
      <c r="AY49" s="552"/>
      <c r="AZ49" s="552"/>
      <c r="BA49" s="552"/>
      <c r="BB49" s="552"/>
      <c r="BC49" s="552"/>
      <c r="BD49" s="552"/>
      <c r="BE49" s="552"/>
      <c r="BF49" s="551"/>
    </row>
    <row r="50" spans="3:58" s="543" customFormat="1">
      <c r="C50" s="546" t="s">
        <v>373</v>
      </c>
      <c r="D50" s="549" t="s">
        <v>152</v>
      </c>
      <c r="E50" s="546">
        <v>401</v>
      </c>
      <c r="F50" s="548">
        <v>409</v>
      </c>
      <c r="G50" s="545">
        <v>405</v>
      </c>
      <c r="H50" s="548">
        <v>402</v>
      </c>
      <c r="I50" s="548">
        <v>401</v>
      </c>
      <c r="J50" s="548">
        <v>395</v>
      </c>
      <c r="K50" s="548">
        <v>391</v>
      </c>
      <c r="L50" s="548">
        <v>385</v>
      </c>
      <c r="M50" s="548">
        <v>388</v>
      </c>
      <c r="N50" s="548">
        <v>388</v>
      </c>
      <c r="O50" s="548">
        <v>396</v>
      </c>
      <c r="P50" s="550">
        <v>405</v>
      </c>
      <c r="Q50" s="550"/>
      <c r="R50" s="547">
        <v>397.16666666666669</v>
      </c>
      <c r="S50" s="546">
        <v>399</v>
      </c>
      <c r="T50" s="545">
        <v>405</v>
      </c>
      <c r="U50" s="545">
        <v>404</v>
      </c>
      <c r="V50" s="545">
        <v>406</v>
      </c>
      <c r="W50" s="545">
        <v>410</v>
      </c>
      <c r="X50" s="545">
        <v>405</v>
      </c>
      <c r="Y50" s="545">
        <v>402</v>
      </c>
      <c r="Z50" s="545">
        <v>400</v>
      </c>
      <c r="AA50" s="545">
        <v>397</v>
      </c>
      <c r="AB50" s="545">
        <v>404</v>
      </c>
      <c r="AC50" s="545">
        <v>401</v>
      </c>
      <c r="AD50" s="545">
        <v>399</v>
      </c>
      <c r="AE50" s="545"/>
      <c r="AF50" s="544">
        <v>402.66666666666669</v>
      </c>
      <c r="AG50" s="546">
        <v>405.2</v>
      </c>
      <c r="AH50" s="545">
        <v>406.3</v>
      </c>
      <c r="AI50" s="545">
        <v>408.7</v>
      </c>
      <c r="AJ50" s="545">
        <v>413</v>
      </c>
      <c r="AK50" s="545">
        <v>409.8</v>
      </c>
      <c r="AL50" s="545">
        <v>409</v>
      </c>
      <c r="AM50" s="545">
        <v>410</v>
      </c>
      <c r="AN50" s="545">
        <v>407.3</v>
      </c>
      <c r="AO50" s="545">
        <v>417</v>
      </c>
      <c r="AP50" s="545">
        <v>417</v>
      </c>
      <c r="AQ50" s="545">
        <v>417</v>
      </c>
      <c r="AR50" s="545">
        <v>417</v>
      </c>
      <c r="AS50" s="544">
        <v>411.44166666666666</v>
      </c>
      <c r="AT50" s="546">
        <v>416.8</v>
      </c>
      <c r="AU50" s="545">
        <v>416.8</v>
      </c>
      <c r="AV50" s="545">
        <v>416.8</v>
      </c>
      <c r="AW50" s="545">
        <v>416.8</v>
      </c>
      <c r="AX50" s="545">
        <v>416.8</v>
      </c>
      <c r="AY50" s="545">
        <v>416.8</v>
      </c>
      <c r="AZ50" s="545">
        <v>416.8</v>
      </c>
      <c r="BA50" s="545">
        <v>416.8</v>
      </c>
      <c r="BB50" s="545">
        <v>416.8</v>
      </c>
      <c r="BC50" s="545">
        <v>416.8</v>
      </c>
      <c r="BD50" s="545">
        <v>416.8</v>
      </c>
      <c r="BE50" s="545">
        <v>416.8</v>
      </c>
      <c r="BF50" s="544">
        <v>416.35347222222231</v>
      </c>
    </row>
    <row r="51" spans="3:58" s="543" customFormat="1">
      <c r="C51" s="546"/>
      <c r="D51" s="549"/>
      <c r="E51" s="546"/>
      <c r="F51" s="545"/>
      <c r="G51" s="545"/>
      <c r="H51" s="545"/>
      <c r="I51" s="548"/>
      <c r="J51" s="548"/>
      <c r="K51" s="545"/>
      <c r="L51" s="545"/>
      <c r="M51" s="545"/>
      <c r="N51" s="545"/>
      <c r="O51" s="545"/>
      <c r="P51" s="545"/>
      <c r="Q51" s="545"/>
      <c r="R51" s="547"/>
      <c r="S51" s="546"/>
      <c r="T51" s="545"/>
      <c r="U51" s="545"/>
      <c r="V51" s="545"/>
      <c r="W51" s="545"/>
      <c r="X51" s="545"/>
      <c r="Y51" s="545"/>
      <c r="Z51" s="545"/>
      <c r="AA51" s="545"/>
      <c r="AB51" s="545"/>
      <c r="AC51" s="545"/>
      <c r="AD51" s="545"/>
      <c r="AE51" s="545"/>
      <c r="AF51" s="544"/>
      <c r="AG51" s="546"/>
      <c r="AH51" s="545"/>
      <c r="AI51" s="545"/>
      <c r="AJ51" s="545"/>
      <c r="AK51" s="545"/>
      <c r="AL51" s="545"/>
      <c r="AM51" s="545"/>
      <c r="AN51" s="545"/>
      <c r="AO51" s="545"/>
      <c r="AP51" s="545"/>
      <c r="AQ51" s="545"/>
      <c r="AR51" s="545"/>
      <c r="AS51" s="544"/>
      <c r="AT51" s="546"/>
      <c r="AU51" s="545"/>
      <c r="AV51" s="545"/>
      <c r="AW51" s="545"/>
      <c r="AX51" s="545"/>
      <c r="AY51" s="545"/>
      <c r="AZ51" s="545"/>
      <c r="BA51" s="545"/>
      <c r="BB51" s="545"/>
      <c r="BC51" s="545"/>
      <c r="BD51" s="545"/>
      <c r="BE51" s="545"/>
      <c r="BF51" s="544"/>
    </row>
    <row r="52" spans="3:58" s="530" customFormat="1">
      <c r="C52" s="541" t="s">
        <v>374</v>
      </c>
      <c r="D52" s="542" t="s">
        <v>152</v>
      </c>
      <c r="E52" s="541">
        <v>3839.1210972568588</v>
      </c>
      <c r="F52" s="538">
        <v>3744.840635696823</v>
      </c>
      <c r="G52" s="538">
        <v>3855.7026419753088</v>
      </c>
      <c r="H52" s="538">
        <v>3865.4401741293532</v>
      </c>
      <c r="I52" s="540">
        <v>3846.4647381546133</v>
      </c>
      <c r="J52" s="540">
        <v>3793.5709873417723</v>
      </c>
      <c r="K52" s="538">
        <v>3892.1165984654722</v>
      </c>
      <c r="L52" s="538">
        <v>3898.6282077922069</v>
      </c>
      <c r="M52" s="538">
        <v>3907.0413402061859</v>
      </c>
      <c r="N52" s="538">
        <v>3892.9909020618543</v>
      </c>
      <c r="O52" s="538">
        <v>4067.9251515151518</v>
      </c>
      <c r="P52" s="538">
        <v>3829.9753333333338</v>
      </c>
      <c r="Q52" s="538"/>
      <c r="R52" s="539">
        <v>46404.030214015947</v>
      </c>
      <c r="S52" s="538">
        <v>3850.4087468671682</v>
      </c>
      <c r="T52" s="538">
        <v>3755.889283950617</v>
      </c>
      <c r="U52" s="538">
        <v>3826.2313613861384</v>
      </c>
      <c r="V52" s="538">
        <v>3804.1771428571428</v>
      </c>
      <c r="W52" s="538">
        <v>3799.3985365853664</v>
      </c>
      <c r="X52" s="538">
        <v>3831.3495802469124</v>
      </c>
      <c r="Y52" s="538">
        <v>3844.4308208955226</v>
      </c>
      <c r="Z52" s="538">
        <v>3966.0548250000006</v>
      </c>
      <c r="AA52" s="538">
        <v>3848.8997229219117</v>
      </c>
      <c r="AB52" s="538">
        <v>3945.2708663366348</v>
      </c>
      <c r="AC52" s="538">
        <v>3873.7724438902742</v>
      </c>
      <c r="AD52" s="538">
        <v>3809.6451127819546</v>
      </c>
      <c r="AE52" s="538"/>
      <c r="AF52" s="537">
        <v>45741.911423841055</v>
      </c>
      <c r="AG52" s="538">
        <v>4144.511352418559</v>
      </c>
      <c r="AH52" s="538">
        <v>4179.2370169825253</v>
      </c>
      <c r="AI52" s="538">
        <v>4378.1991680939564</v>
      </c>
      <c r="AJ52" s="538">
        <v>4406.7312348668283</v>
      </c>
      <c r="AK52" s="538">
        <v>4441.2030258662762</v>
      </c>
      <c r="AL52" s="538">
        <v>4464.9511002444988</v>
      </c>
      <c r="AM52" s="538">
        <v>4472.707317073171</v>
      </c>
      <c r="AN52" s="538">
        <v>4536.486619199607</v>
      </c>
      <c r="AO52" s="538">
        <v>4614.4118705035971</v>
      </c>
      <c r="AP52" s="538">
        <v>4614.4118705035971</v>
      </c>
      <c r="AQ52" s="538">
        <v>4614.4118705035971</v>
      </c>
      <c r="AR52" s="538">
        <v>4614.4118705035971</v>
      </c>
      <c r="AS52" s="537">
        <v>53497.887509367465</v>
      </c>
      <c r="AT52" s="538">
        <v>4189.7346849008318</v>
      </c>
      <c r="AU52" s="538">
        <v>4189.7346849008309</v>
      </c>
      <c r="AV52" s="538">
        <v>4189.7346849008309</v>
      </c>
      <c r="AW52" s="538">
        <v>4189.7346849008309</v>
      </c>
      <c r="AX52" s="538">
        <v>4189.7346849008309</v>
      </c>
      <c r="AY52" s="538">
        <v>4189.7346849008309</v>
      </c>
      <c r="AZ52" s="538">
        <v>4189.7346849008309</v>
      </c>
      <c r="BA52" s="538">
        <v>4189.7346849008309</v>
      </c>
      <c r="BB52" s="538">
        <v>4189.7346849008309</v>
      </c>
      <c r="BC52" s="538">
        <v>4189.7346849008309</v>
      </c>
      <c r="BD52" s="538">
        <v>4189.7346849008309</v>
      </c>
      <c r="BE52" s="538">
        <v>4189.7346849008309</v>
      </c>
      <c r="BF52" s="537">
        <v>50330.736737114057</v>
      </c>
    </row>
    <row r="53" spans="3:58" s="530" customFormat="1" ht="15.75" thickBot="1">
      <c r="C53" s="535" t="s">
        <v>375</v>
      </c>
      <c r="D53" s="536" t="s">
        <v>152</v>
      </c>
      <c r="E53" s="535">
        <v>4039.8555361596018</v>
      </c>
      <c r="F53" s="532">
        <v>4127.8716136919329</v>
      </c>
      <c r="G53" s="532">
        <v>4083.9185185185183</v>
      </c>
      <c r="H53" s="532">
        <v>4025.7861442786066</v>
      </c>
      <c r="I53" s="534">
        <v>4481.8287032418948</v>
      </c>
      <c r="J53" s="534">
        <v>4128.7530126582278</v>
      </c>
      <c r="K53" s="532">
        <v>4286.5979283887464</v>
      </c>
      <c r="L53" s="532">
        <v>4246.9147532467523</v>
      </c>
      <c r="M53" s="532">
        <v>4108.3511340206187</v>
      </c>
      <c r="N53" s="532">
        <v>4342.9688917525764</v>
      </c>
      <c r="O53" s="532">
        <v>4256.7473989898999</v>
      </c>
      <c r="P53" s="532">
        <v>10191.365259259261</v>
      </c>
      <c r="Q53" s="532"/>
      <c r="R53" s="533">
        <v>54598.972723457824</v>
      </c>
      <c r="S53" s="532">
        <v>4035.0915538847116</v>
      </c>
      <c r="T53" s="532">
        <v>3847.5742222222225</v>
      </c>
      <c r="U53" s="532">
        <v>4101.3912128712864</v>
      </c>
      <c r="V53" s="532">
        <v>4083.4436699507387</v>
      </c>
      <c r="W53" s="532">
        <v>3989.2499512195127</v>
      </c>
      <c r="X53" s="532">
        <v>3998.441308641974</v>
      </c>
      <c r="Y53" s="532">
        <v>4076.1274875621889</v>
      </c>
      <c r="Z53" s="532">
        <v>4403.6571749999985</v>
      </c>
      <c r="AA53" s="532">
        <v>5917.8503022670011</v>
      </c>
      <c r="AB53" s="532">
        <v>4159.1005940594068</v>
      </c>
      <c r="AC53" s="532">
        <v>4744.3409725685788</v>
      </c>
      <c r="AD53" s="532">
        <v>4810.6554636591472</v>
      </c>
      <c r="AE53" s="532"/>
      <c r="AF53" s="531">
        <v>53301.846854304633</v>
      </c>
      <c r="AG53" s="532">
        <v>4799.587857847976</v>
      </c>
      <c r="AH53" s="532">
        <v>4445.2350479940933</v>
      </c>
      <c r="AI53" s="532">
        <v>4209.7996085148034</v>
      </c>
      <c r="AJ53" s="532">
        <v>4504.3050847457625</v>
      </c>
      <c r="AK53" s="532">
        <v>4645.1342118106395</v>
      </c>
      <c r="AL53" s="532">
        <v>6309.6531260915117</v>
      </c>
      <c r="AM53" s="532">
        <v>5052.9173867595819</v>
      </c>
      <c r="AN53" s="532">
        <v>5134.4417593209637</v>
      </c>
      <c r="AO53" s="532">
        <v>5420.3732100034249</v>
      </c>
      <c r="AP53" s="532">
        <v>5420.3732100034249</v>
      </c>
      <c r="AQ53" s="532">
        <v>5420.3732100034249</v>
      </c>
      <c r="AR53" s="532">
        <v>5420.3732100034249</v>
      </c>
      <c r="AS53" s="531">
        <v>60810.7491949041</v>
      </c>
      <c r="AT53" s="532">
        <v>5021.7186500319904</v>
      </c>
      <c r="AU53" s="532">
        <v>5021.7186500319895</v>
      </c>
      <c r="AV53" s="532">
        <v>5021.7186500319895</v>
      </c>
      <c r="AW53" s="532">
        <v>5021.7186500319895</v>
      </c>
      <c r="AX53" s="532">
        <v>5021.7186500319895</v>
      </c>
      <c r="AY53" s="532">
        <v>5021.7186500319895</v>
      </c>
      <c r="AZ53" s="532">
        <v>5021.7186500319895</v>
      </c>
      <c r="BA53" s="532">
        <v>5021.7186500319895</v>
      </c>
      <c r="BB53" s="532">
        <v>5021.7186500319895</v>
      </c>
      <c r="BC53" s="532">
        <v>5021.7186500319895</v>
      </c>
      <c r="BD53" s="532">
        <v>5021.7186500319895</v>
      </c>
      <c r="BE53" s="532">
        <v>5021.7186500319895</v>
      </c>
      <c r="BF53" s="531">
        <v>60325.251680846755</v>
      </c>
    </row>
    <row r="54" spans="3:58">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29"/>
      <c r="AG54" s="529"/>
      <c r="AH54" s="529"/>
      <c r="AI54" s="529"/>
      <c r="AJ54" s="529"/>
      <c r="AK54" s="529"/>
      <c r="AL54" s="529"/>
      <c r="AM54" s="529"/>
      <c r="AN54" s="529"/>
      <c r="AO54" s="529"/>
      <c r="AP54" s="529"/>
      <c r="AQ54" s="529"/>
      <c r="AR54" s="529"/>
      <c r="AS54" s="529"/>
      <c r="AT54" s="529"/>
      <c r="AU54" s="529"/>
      <c r="AV54" s="529"/>
      <c r="AW54" s="529"/>
      <c r="AX54" s="529"/>
      <c r="AY54" s="529"/>
      <c r="AZ54" s="529"/>
      <c r="BA54" s="529"/>
      <c r="BB54" s="529"/>
      <c r="BC54" s="529"/>
      <c r="BD54" s="529"/>
      <c r="BE54" s="529"/>
      <c r="BF54" s="529"/>
    </row>
    <row r="55" spans="3:58" ht="15.75">
      <c r="D55" s="529"/>
      <c r="S55" s="443"/>
      <c r="T55" s="443"/>
      <c r="U55" s="443"/>
      <c r="V55" s="443"/>
      <c r="W55" s="443"/>
      <c r="X55" s="443"/>
      <c r="Y55" s="443"/>
      <c r="Z55" s="443"/>
      <c r="AA55" s="443"/>
      <c r="AB55" s="443"/>
      <c r="AC55" s="443"/>
      <c r="AD55" s="443"/>
      <c r="AE55" s="443"/>
      <c r="AF55" s="443"/>
      <c r="AG55" s="443"/>
      <c r="AH55" s="443"/>
      <c r="AI55" s="443"/>
      <c r="AJ55" s="443"/>
      <c r="AK55" s="443"/>
      <c r="AL55" s="443"/>
      <c r="AM55" s="443"/>
      <c r="AN55" s="443"/>
      <c r="AO55" s="443"/>
      <c r="AP55" s="443"/>
      <c r="AQ55" s="443"/>
      <c r="AR55" s="443"/>
      <c r="AS55" s="443"/>
      <c r="AT55" s="443"/>
      <c r="AU55" s="443"/>
      <c r="AV55" s="443"/>
      <c r="AW55" s="443"/>
      <c r="AX55" s="443"/>
      <c r="AY55" s="443"/>
      <c r="AZ55" s="443"/>
      <c r="BA55" s="443"/>
      <c r="BB55" s="443"/>
      <c r="BC55" s="443"/>
      <c r="BD55" s="443"/>
      <c r="BE55" s="443"/>
      <c r="BF55" s="443"/>
    </row>
    <row r="56" spans="3:58">
      <c r="S56" s="529"/>
      <c r="T56" s="529"/>
      <c r="U56" s="529"/>
      <c r="V56" s="529"/>
      <c r="W56" s="529"/>
      <c r="X56" s="529"/>
      <c r="Y56" s="529"/>
      <c r="Z56" s="529"/>
      <c r="AA56" s="529"/>
      <c r="AB56" s="529"/>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529"/>
      <c r="AY56" s="529"/>
      <c r="AZ56" s="529"/>
      <c r="BA56" s="529"/>
      <c r="BB56" s="529"/>
      <c r="BC56" s="529"/>
      <c r="BD56" s="529"/>
      <c r="BE56" s="529"/>
      <c r="BF56" s="529"/>
    </row>
    <row r="57" spans="3:58">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529"/>
      <c r="AY57" s="529"/>
      <c r="AZ57" s="529"/>
      <c r="BA57" s="529"/>
      <c r="BB57" s="529"/>
      <c r="BC57" s="529"/>
      <c r="BD57" s="529"/>
      <c r="BE57" s="529"/>
      <c r="BF57" s="529"/>
    </row>
    <row r="58" spans="3:58">
      <c r="D58" s="527"/>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O58" s="529"/>
      <c r="AP58" s="529"/>
      <c r="AQ58" s="529"/>
      <c r="AR58" s="529"/>
      <c r="AS58" s="529"/>
      <c r="AT58" s="529"/>
      <c r="AU58" s="529"/>
      <c r="AV58" s="529"/>
      <c r="AW58" s="529"/>
      <c r="AX58" s="529"/>
      <c r="AY58" s="529"/>
      <c r="AZ58" s="529"/>
      <c r="BA58" s="529"/>
      <c r="BB58" s="529"/>
      <c r="BC58" s="529"/>
      <c r="BD58" s="529"/>
      <c r="BE58" s="529"/>
      <c r="BF58" s="529"/>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B13F-E9B5-4D34-B8B0-2C64E6B7AFDA}">
  <sheetPr>
    <tabColor theme="0"/>
  </sheetPr>
  <dimension ref="A1:BS58"/>
  <sheetViews>
    <sheetView zoomScale="50" zoomScaleNormal="50" workbookViewId="0">
      <pane xSplit="3" ySplit="7" topLeftCell="AT8" activePane="bottomRight" state="frozen"/>
      <selection activeCell="AR18" sqref="AR18"/>
      <selection pane="topRight" activeCell="AR18" sqref="AR18"/>
      <selection pane="bottomLeft" activeCell="AR18" sqref="AR18"/>
      <selection pane="bottomRight" activeCell="BF40" sqref="BF40"/>
    </sheetView>
  </sheetViews>
  <sheetFormatPr defaultColWidth="8.85546875" defaultRowHeight="15"/>
  <cols>
    <col min="1" max="1" width="15.5703125" style="528" customWidth="1"/>
    <col min="2" max="2" width="18.7109375" style="528" customWidth="1"/>
    <col min="3" max="3" width="84.42578125" style="528" customWidth="1"/>
    <col min="4" max="14" width="20.28515625" style="527" bestFit="1" customWidth="1"/>
    <col min="15" max="15" width="20.5703125" style="527" bestFit="1" customWidth="1"/>
    <col min="16" max="16" width="22.28515625" style="617" bestFit="1" customWidth="1"/>
    <col min="17" max="17" width="23.7109375" style="528" customWidth="1"/>
    <col min="18" max="18" width="21.28515625" style="527" customWidth="1"/>
    <col min="19" max="19" width="22.140625" style="527" bestFit="1" customWidth="1"/>
    <col min="20" max="21" width="21.140625" style="527" customWidth="1"/>
    <col min="22" max="23" width="23.140625" style="527" bestFit="1" customWidth="1"/>
    <col min="24" max="25" width="23.140625" style="527" customWidth="1"/>
    <col min="26" max="26" width="21.140625" style="527" customWidth="1"/>
    <col min="27" max="28" width="23.140625" style="527" customWidth="1"/>
    <col min="29" max="29" width="22.140625" style="527" bestFit="1" customWidth="1"/>
    <col min="30" max="30" width="26" style="527" bestFit="1" customWidth="1"/>
    <col min="31" max="31" width="23" style="528" customWidth="1"/>
    <col min="32" max="43" width="22.7109375" style="527" customWidth="1"/>
    <col min="44" max="44" width="25.28515625" style="527" bestFit="1" customWidth="1"/>
    <col min="45" max="45" width="24.42578125" style="528" customWidth="1"/>
    <col min="46" max="49" width="17.7109375" style="527" bestFit="1" customWidth="1"/>
    <col min="50" max="50" width="19" style="527" bestFit="1" customWidth="1"/>
    <col min="51" max="57" width="18.28515625" style="527" bestFit="1" customWidth="1"/>
    <col min="58" max="58" width="24.42578125" style="528" customWidth="1"/>
    <col min="59" max="70" width="17.7109375" style="527" bestFit="1" customWidth="1"/>
    <col min="71" max="71" width="24.42578125" style="528" customWidth="1"/>
    <col min="72" max="16384" width="8.85546875" style="527"/>
  </cols>
  <sheetData>
    <row r="1" spans="1:71">
      <c r="A1" s="528" t="s">
        <v>327</v>
      </c>
    </row>
    <row r="2" spans="1:71">
      <c r="A2" s="528" t="s">
        <v>328</v>
      </c>
      <c r="AC2" s="620"/>
    </row>
    <row r="3" spans="1:71">
      <c r="A3" s="528" t="s">
        <v>481</v>
      </c>
      <c r="P3" s="527">
        <v>17981518.850000001</v>
      </c>
      <c r="Q3" s="616"/>
      <c r="R3" s="617"/>
      <c r="S3" s="617"/>
      <c r="T3" s="617"/>
      <c r="U3" s="617"/>
      <c r="V3" s="617"/>
      <c r="W3" s="617"/>
      <c r="X3" s="617"/>
      <c r="Y3" s="617"/>
      <c r="Z3" s="617"/>
      <c r="AA3" s="617"/>
      <c r="AB3" s="617"/>
      <c r="AC3" s="617"/>
      <c r="AD3" s="617"/>
      <c r="AE3" s="616"/>
      <c r="AF3" s="617"/>
      <c r="AG3" s="617"/>
      <c r="AH3" s="617"/>
      <c r="AI3" s="617"/>
      <c r="AJ3" s="617"/>
      <c r="AK3" s="617"/>
      <c r="AL3" s="617"/>
      <c r="AM3" s="617"/>
      <c r="AN3" s="617"/>
      <c r="AO3" s="617"/>
      <c r="AP3" s="617"/>
      <c r="AQ3" s="619"/>
      <c r="AR3" s="619"/>
      <c r="AS3" s="619"/>
      <c r="AT3" s="617"/>
      <c r="AU3" s="617"/>
      <c r="AV3" s="617"/>
      <c r="AW3" s="617"/>
      <c r="AX3" s="617"/>
      <c r="AY3" s="617"/>
      <c r="AZ3" s="617"/>
      <c r="BA3" s="617"/>
      <c r="BB3" s="617"/>
      <c r="BC3" s="617"/>
      <c r="BD3" s="617"/>
      <c r="BE3" s="619"/>
      <c r="BF3" s="619"/>
      <c r="BG3" s="617"/>
      <c r="BH3" s="617"/>
      <c r="BI3" s="617"/>
      <c r="BJ3" s="617"/>
      <c r="BK3" s="617"/>
      <c r="BL3" s="617"/>
      <c r="BM3" s="617"/>
      <c r="BN3" s="617"/>
      <c r="BO3" s="617"/>
      <c r="BP3" s="617"/>
      <c r="BQ3" s="617"/>
      <c r="BR3" s="619"/>
      <c r="BS3" s="619"/>
    </row>
    <row r="4" spans="1:71">
      <c r="A4" s="528" t="s">
        <v>583</v>
      </c>
      <c r="P4" s="527"/>
      <c r="Q4" s="616"/>
      <c r="R4" s="617"/>
      <c r="S4" s="617"/>
      <c r="T4" s="617"/>
      <c r="U4" s="617"/>
      <c r="V4" s="617"/>
      <c r="W4" s="617"/>
      <c r="X4" s="617"/>
      <c r="Y4" s="617"/>
      <c r="Z4" s="617"/>
      <c r="AA4" s="617"/>
      <c r="AB4" s="617"/>
      <c r="AC4" s="617"/>
      <c r="AD4" s="617"/>
      <c r="AE4" s="616"/>
      <c r="AF4" s="618"/>
      <c r="AG4" s="617"/>
      <c r="AH4" s="617"/>
      <c r="AI4" s="617"/>
      <c r="AJ4" s="617"/>
      <c r="AK4" s="617"/>
      <c r="AL4" s="617"/>
      <c r="AM4" s="617"/>
      <c r="AN4" s="617"/>
      <c r="AO4" s="617"/>
      <c r="AP4" s="617"/>
      <c r="AQ4" s="617"/>
      <c r="AR4" s="617"/>
      <c r="AS4" s="616"/>
      <c r="AT4" s="618"/>
      <c r="AU4" s="617"/>
      <c r="AV4" s="617"/>
      <c r="AW4" s="617"/>
      <c r="AX4" s="617"/>
      <c r="AY4" s="617"/>
      <c r="AZ4" s="617"/>
      <c r="BA4" s="617"/>
      <c r="BB4" s="617"/>
      <c r="BC4" s="617"/>
      <c r="BD4" s="617"/>
      <c r="BE4" s="617"/>
      <c r="BF4" s="616"/>
      <c r="BG4" s="618"/>
      <c r="BH4" s="617"/>
      <c r="BI4" s="617"/>
      <c r="BJ4" s="617"/>
      <c r="BK4" s="617"/>
      <c r="BL4" s="617"/>
      <c r="BM4" s="617"/>
      <c r="BN4" s="617"/>
      <c r="BO4" s="617"/>
      <c r="BP4" s="617"/>
      <c r="BQ4" s="617"/>
      <c r="BR4" s="617"/>
      <c r="BS4" s="616"/>
    </row>
    <row r="5" spans="1:71" ht="15.75" thickBot="1">
      <c r="A5" s="528" t="s">
        <v>582</v>
      </c>
      <c r="P5" s="527"/>
      <c r="Q5" s="616"/>
      <c r="R5" s="617"/>
      <c r="S5" s="617"/>
      <c r="T5" s="617"/>
      <c r="U5" s="617"/>
      <c r="V5" s="617"/>
      <c r="W5" s="617"/>
      <c r="X5" s="617"/>
      <c r="Y5" s="617"/>
      <c r="Z5" s="617"/>
      <c r="AA5" s="617"/>
      <c r="AB5" s="617"/>
      <c r="AC5" s="617"/>
      <c r="AD5" s="617"/>
      <c r="AE5" s="616"/>
      <c r="AF5" s="617"/>
      <c r="AG5" s="617"/>
      <c r="AH5" s="617"/>
      <c r="AI5" s="617"/>
      <c r="AJ5" s="617"/>
      <c r="AK5" s="617"/>
      <c r="AL5" s="617"/>
      <c r="AM5" s="617"/>
      <c r="AN5" s="617"/>
      <c r="AO5" s="617"/>
      <c r="AP5" s="617"/>
      <c r="AQ5" s="617"/>
      <c r="AR5" s="617"/>
      <c r="AS5" s="616"/>
      <c r="AT5" s="617"/>
      <c r="AU5" s="617"/>
      <c r="AV5" s="617"/>
      <c r="AW5" s="617"/>
      <c r="AX5" s="617"/>
      <c r="AY5" s="617"/>
      <c r="AZ5" s="617"/>
      <c r="BA5" s="617"/>
      <c r="BB5" s="617"/>
      <c r="BC5" s="617"/>
      <c r="BD5" s="617"/>
      <c r="BE5" s="617"/>
      <c r="BF5" s="616"/>
      <c r="BG5" s="617"/>
      <c r="BH5" s="617"/>
      <c r="BI5" s="617"/>
      <c r="BJ5" s="617"/>
      <c r="BK5" s="617"/>
      <c r="BL5" s="617"/>
      <c r="BM5" s="617"/>
      <c r="BN5" s="617"/>
      <c r="BO5" s="617"/>
      <c r="BP5" s="617"/>
      <c r="BQ5" s="617"/>
      <c r="BR5" s="617"/>
      <c r="BS5" s="616"/>
    </row>
    <row r="6" spans="1:71" s="528" customFormat="1" ht="15.75" thickBot="1">
      <c r="D6" s="624" t="s">
        <v>329</v>
      </c>
      <c r="E6" s="596"/>
      <c r="F6" s="596"/>
      <c r="G6" s="596"/>
      <c r="H6" s="596"/>
      <c r="I6" s="596"/>
      <c r="J6" s="596"/>
      <c r="K6" s="596"/>
      <c r="L6" s="596"/>
      <c r="M6" s="596"/>
      <c r="N6" s="596"/>
      <c r="O6" s="596"/>
      <c r="P6" s="596"/>
      <c r="Q6" s="615"/>
      <c r="R6" s="594" t="s">
        <v>330</v>
      </c>
      <c r="S6" s="593"/>
      <c r="T6" s="593"/>
      <c r="U6" s="593"/>
      <c r="V6" s="593"/>
      <c r="W6" s="593"/>
      <c r="X6" s="593"/>
      <c r="Y6" s="593"/>
      <c r="Z6" s="593"/>
      <c r="AA6" s="593"/>
      <c r="AB6" s="593"/>
      <c r="AC6" s="593"/>
      <c r="AD6" s="593"/>
      <c r="AE6" s="595"/>
      <c r="AF6" s="594" t="s">
        <v>331</v>
      </c>
      <c r="AG6" s="593"/>
      <c r="AH6" s="593"/>
      <c r="AI6" s="593"/>
      <c r="AJ6" s="593"/>
      <c r="AK6" s="593"/>
      <c r="AL6" s="593"/>
      <c r="AM6" s="593"/>
      <c r="AN6" s="593"/>
      <c r="AO6" s="593"/>
      <c r="AP6" s="593"/>
      <c r="AQ6" s="593"/>
      <c r="AR6" s="593"/>
      <c r="AS6" s="595"/>
      <c r="AT6" s="594" t="s">
        <v>475</v>
      </c>
      <c r="AU6" s="593"/>
      <c r="AV6" s="593"/>
      <c r="AW6" s="593"/>
      <c r="AX6" s="593"/>
      <c r="AY6" s="593"/>
      <c r="AZ6" s="593"/>
      <c r="BA6" s="593"/>
      <c r="BB6" s="593"/>
      <c r="BC6" s="593"/>
      <c r="BD6" s="593"/>
      <c r="BE6" s="593"/>
      <c r="BF6" s="595"/>
      <c r="BG6" s="594" t="s">
        <v>482</v>
      </c>
      <c r="BH6" s="593"/>
      <c r="BI6" s="593"/>
      <c r="BJ6" s="593"/>
      <c r="BK6" s="593"/>
      <c r="BL6" s="593"/>
      <c r="BM6" s="593"/>
      <c r="BN6" s="593"/>
      <c r="BO6" s="593"/>
      <c r="BP6" s="593"/>
      <c r="BQ6" s="593"/>
      <c r="BR6" s="593"/>
      <c r="BS6" s="595"/>
    </row>
    <row r="7" spans="1:71" s="528" customFormat="1">
      <c r="A7" s="565"/>
      <c r="B7" s="589" t="s">
        <v>332</v>
      </c>
      <c r="C7" s="588" t="s">
        <v>333</v>
      </c>
      <c r="D7" s="586" t="s">
        <v>334</v>
      </c>
      <c r="E7" s="585" t="s">
        <v>335</v>
      </c>
      <c r="F7" s="585" t="s">
        <v>336</v>
      </c>
      <c r="G7" s="585" t="s">
        <v>337</v>
      </c>
      <c r="H7" s="585" t="s">
        <v>338</v>
      </c>
      <c r="I7" s="585" t="s">
        <v>339</v>
      </c>
      <c r="J7" s="585" t="s">
        <v>340</v>
      </c>
      <c r="K7" s="585" t="s">
        <v>341</v>
      </c>
      <c r="L7" s="585" t="s">
        <v>342</v>
      </c>
      <c r="M7" s="585" t="s">
        <v>343</v>
      </c>
      <c r="N7" s="585" t="s">
        <v>344</v>
      </c>
      <c r="O7" s="585" t="s">
        <v>345</v>
      </c>
      <c r="P7" s="585" t="s">
        <v>346</v>
      </c>
      <c r="Q7" s="587" t="s">
        <v>347</v>
      </c>
      <c r="R7" s="586" t="s">
        <v>334</v>
      </c>
      <c r="S7" s="585" t="s">
        <v>335</v>
      </c>
      <c r="T7" s="585" t="s">
        <v>336</v>
      </c>
      <c r="U7" s="585" t="s">
        <v>337</v>
      </c>
      <c r="V7" s="585" t="s">
        <v>338</v>
      </c>
      <c r="W7" s="585" t="s">
        <v>339</v>
      </c>
      <c r="X7" s="585" t="s">
        <v>340</v>
      </c>
      <c r="Y7" s="585" t="s">
        <v>341</v>
      </c>
      <c r="Z7" s="585" t="s">
        <v>342</v>
      </c>
      <c r="AA7" s="585" t="s">
        <v>343</v>
      </c>
      <c r="AB7" s="585" t="s">
        <v>344</v>
      </c>
      <c r="AC7" s="585" t="s">
        <v>345</v>
      </c>
      <c r="AD7" s="585" t="s">
        <v>401</v>
      </c>
      <c r="AE7" s="582" t="s">
        <v>348</v>
      </c>
      <c r="AF7" s="586" t="s">
        <v>334</v>
      </c>
      <c r="AG7" s="585" t="s">
        <v>335</v>
      </c>
      <c r="AH7" s="585" t="s">
        <v>336</v>
      </c>
      <c r="AI7" s="585" t="s">
        <v>337</v>
      </c>
      <c r="AJ7" s="585" t="s">
        <v>338</v>
      </c>
      <c r="AK7" s="585" t="s">
        <v>339</v>
      </c>
      <c r="AL7" s="585" t="s">
        <v>340</v>
      </c>
      <c r="AM7" s="585" t="s">
        <v>341</v>
      </c>
      <c r="AN7" s="585" t="s">
        <v>342</v>
      </c>
      <c r="AO7" s="585" t="s">
        <v>343</v>
      </c>
      <c r="AP7" s="585" t="s">
        <v>344</v>
      </c>
      <c r="AQ7" s="585" t="s">
        <v>345</v>
      </c>
      <c r="AR7" s="585" t="s">
        <v>426</v>
      </c>
      <c r="AS7" s="582" t="s">
        <v>349</v>
      </c>
      <c r="AT7" s="586" t="s">
        <v>334</v>
      </c>
      <c r="AU7" s="585" t="s">
        <v>335</v>
      </c>
      <c r="AV7" s="585" t="s">
        <v>336</v>
      </c>
      <c r="AW7" s="585" t="s">
        <v>337</v>
      </c>
      <c r="AX7" s="585" t="s">
        <v>338</v>
      </c>
      <c r="AY7" s="585" t="s">
        <v>339</v>
      </c>
      <c r="AZ7" s="585" t="s">
        <v>340</v>
      </c>
      <c r="BA7" s="585" t="s">
        <v>341</v>
      </c>
      <c r="BB7" s="585" t="s">
        <v>342</v>
      </c>
      <c r="BC7" s="585" t="s">
        <v>343</v>
      </c>
      <c r="BD7" s="585" t="s">
        <v>344</v>
      </c>
      <c r="BE7" s="585" t="s">
        <v>345</v>
      </c>
      <c r="BF7" s="582" t="s">
        <v>474</v>
      </c>
      <c r="BG7" s="586" t="s">
        <v>334</v>
      </c>
      <c r="BH7" s="585" t="s">
        <v>335</v>
      </c>
      <c r="BI7" s="585" t="s">
        <v>336</v>
      </c>
      <c r="BJ7" s="585" t="s">
        <v>337</v>
      </c>
      <c r="BK7" s="585" t="s">
        <v>338</v>
      </c>
      <c r="BL7" s="585" t="s">
        <v>339</v>
      </c>
      <c r="BM7" s="585" t="s">
        <v>340</v>
      </c>
      <c r="BN7" s="585" t="s">
        <v>341</v>
      </c>
      <c r="BO7" s="585" t="s">
        <v>342</v>
      </c>
      <c r="BP7" s="585" t="s">
        <v>343</v>
      </c>
      <c r="BQ7" s="585" t="s">
        <v>344</v>
      </c>
      <c r="BR7" s="585" t="s">
        <v>345</v>
      </c>
      <c r="BS7" s="582" t="s">
        <v>483</v>
      </c>
    </row>
    <row r="8" spans="1:71">
      <c r="A8" s="557"/>
      <c r="B8" s="610" t="s">
        <v>350</v>
      </c>
      <c r="C8" s="564" t="s">
        <v>249</v>
      </c>
      <c r="D8" s="569">
        <v>30240619.459776297</v>
      </c>
      <c r="E8" s="568">
        <v>32772230.883044001</v>
      </c>
      <c r="F8" s="568">
        <v>33259616.7636283</v>
      </c>
      <c r="G8" s="568">
        <v>38032841.643719301</v>
      </c>
      <c r="H8" s="568">
        <v>39021488.567047603</v>
      </c>
      <c r="I8" s="568">
        <v>39817590.900979497</v>
      </c>
      <c r="J8" s="568">
        <v>41294758.527023397</v>
      </c>
      <c r="K8" s="568">
        <v>42886251.247947</v>
      </c>
      <c r="L8" s="568">
        <v>44059237.9962954</v>
      </c>
      <c r="M8" s="568">
        <v>44095560.689349599</v>
      </c>
      <c r="N8" s="568">
        <v>43616479.979387604</v>
      </c>
      <c r="O8" s="568">
        <v>43063426.903858602</v>
      </c>
      <c r="P8" s="568">
        <v>2832344.9999994831</v>
      </c>
      <c r="Q8" s="549">
        <v>474992448.56205601</v>
      </c>
      <c r="R8" s="569">
        <v>40178538.679999985</v>
      </c>
      <c r="S8" s="570">
        <v>42563019.474989302</v>
      </c>
      <c r="T8" s="568">
        <v>42821435.770165443</v>
      </c>
      <c r="U8" s="568">
        <v>42897451.544569984</v>
      </c>
      <c r="V8" s="568">
        <v>41846974.469829969</v>
      </c>
      <c r="W8" s="568">
        <v>41281821.607280031</v>
      </c>
      <c r="X8" s="568">
        <v>41291370.393440008</v>
      </c>
      <c r="Y8" s="568">
        <v>41724681.755485989</v>
      </c>
      <c r="Z8" s="568">
        <v>41994657.356036961</v>
      </c>
      <c r="AA8" s="568">
        <v>42606731.850560009</v>
      </c>
      <c r="AB8" s="568">
        <v>42656826.692839958</v>
      </c>
      <c r="AC8" s="568">
        <v>42418610.947793089</v>
      </c>
      <c r="AD8" s="568">
        <v>18806922.457009256</v>
      </c>
      <c r="AE8" s="544">
        <v>523089043</v>
      </c>
      <c r="AF8" s="567">
        <v>40582237.074123427</v>
      </c>
      <c r="AG8" s="566">
        <v>42436997.091877103</v>
      </c>
      <c r="AH8" s="566">
        <v>42938428</v>
      </c>
      <c r="AI8" s="566">
        <v>43083671</v>
      </c>
      <c r="AJ8" s="566">
        <v>42546166</v>
      </c>
      <c r="AK8" s="566">
        <v>42649746</v>
      </c>
      <c r="AL8" s="566">
        <v>42884290</v>
      </c>
      <c r="AM8" s="566">
        <v>43091810</v>
      </c>
      <c r="AN8" s="566">
        <v>43624029</v>
      </c>
      <c r="AO8" s="566">
        <v>43801942.298371986</v>
      </c>
      <c r="AP8" s="566">
        <v>43529617</v>
      </c>
      <c r="AQ8" s="566">
        <v>43170903.36060074</v>
      </c>
      <c r="AR8" s="566">
        <v>112815969.15151334</v>
      </c>
      <c r="AS8" s="609">
        <v>627155805.97648656</v>
      </c>
      <c r="AT8" s="567">
        <v>41637303</v>
      </c>
      <c r="AU8" s="566">
        <v>43617912</v>
      </c>
      <c r="AV8" s="566">
        <v>44448962</v>
      </c>
      <c r="AW8" s="566">
        <v>44316876</v>
      </c>
      <c r="AX8" s="566">
        <v>43717922</v>
      </c>
      <c r="AY8" s="566">
        <v>43920676</v>
      </c>
      <c r="AZ8" s="566">
        <v>43565656</v>
      </c>
      <c r="BA8" s="566">
        <v>43999905</v>
      </c>
      <c r="BB8" s="566">
        <v>54424373.5</v>
      </c>
      <c r="BC8" s="566">
        <v>54424373.5</v>
      </c>
      <c r="BD8" s="566">
        <v>54424373.5</v>
      </c>
      <c r="BE8" s="566">
        <v>54424373.5</v>
      </c>
      <c r="BF8" s="609">
        <v>566922706</v>
      </c>
      <c r="BG8" s="567">
        <v>45292736.416666664</v>
      </c>
      <c r="BH8" s="566">
        <v>45292736.416666664</v>
      </c>
      <c r="BI8" s="566">
        <v>45292736.416666664</v>
      </c>
      <c r="BJ8" s="566">
        <v>45292736.416666664</v>
      </c>
      <c r="BK8" s="566">
        <v>45292736.416666664</v>
      </c>
      <c r="BL8" s="566">
        <v>45292736.416666664</v>
      </c>
      <c r="BM8" s="566">
        <v>45292736.416666664</v>
      </c>
      <c r="BN8" s="566">
        <v>45292736.416666664</v>
      </c>
      <c r="BO8" s="566">
        <v>45292736.416666664</v>
      </c>
      <c r="BP8" s="566">
        <v>45292736.416666664</v>
      </c>
      <c r="BQ8" s="566">
        <v>45292736.416666664</v>
      </c>
      <c r="BR8" s="566">
        <v>45292736.416666664</v>
      </c>
      <c r="BS8" s="609">
        <v>543512837</v>
      </c>
    </row>
    <row r="9" spans="1:71">
      <c r="A9" s="557"/>
      <c r="B9" s="610" t="s">
        <v>351</v>
      </c>
      <c r="C9" s="564" t="s">
        <v>250</v>
      </c>
      <c r="D9" s="569">
        <v>859681.51011050015</v>
      </c>
      <c r="E9" s="568">
        <v>1025486.8092054001</v>
      </c>
      <c r="F9" s="568">
        <v>1346915.7070115006</v>
      </c>
      <c r="G9" s="568">
        <v>1319911.4044904001</v>
      </c>
      <c r="H9" s="568">
        <v>1553454.5960694002</v>
      </c>
      <c r="I9" s="568">
        <v>2157183.7596289995</v>
      </c>
      <c r="J9" s="568">
        <v>2318189.0607305001</v>
      </c>
      <c r="K9" s="568">
        <v>2827795.7300205003</v>
      </c>
      <c r="L9" s="568">
        <v>2741850.5694519989</v>
      </c>
      <c r="M9" s="568">
        <v>2452613.2539055003</v>
      </c>
      <c r="N9" s="568">
        <v>1948848.2878478989</v>
      </c>
      <c r="O9" s="568">
        <v>1423860.5197307002</v>
      </c>
      <c r="P9" s="568">
        <v>-29.190000004746921</v>
      </c>
      <c r="Q9" s="549">
        <v>21975762.018203296</v>
      </c>
      <c r="R9" s="569">
        <v>829699.54</v>
      </c>
      <c r="S9" s="570">
        <v>1020724.3362185725</v>
      </c>
      <c r="T9" s="568">
        <v>1259710.160346875</v>
      </c>
      <c r="U9" s="568">
        <v>1264053.6680600001</v>
      </c>
      <c r="V9" s="568">
        <v>946570.74732999981</v>
      </c>
      <c r="W9" s="568">
        <v>1352596.9120799999</v>
      </c>
      <c r="X9" s="568">
        <v>1290137.1786399998</v>
      </c>
      <c r="Y9" s="568">
        <v>1157293.2722219997</v>
      </c>
      <c r="Z9" s="568">
        <v>1335352.7863789999</v>
      </c>
      <c r="AA9" s="568">
        <v>1323683.4395839998</v>
      </c>
      <c r="AB9" s="568">
        <v>1352242.39087515</v>
      </c>
      <c r="AC9" s="568">
        <v>1580978.5401813141</v>
      </c>
      <c r="AD9" s="568">
        <v>2809692.0280830897</v>
      </c>
      <c r="AE9" s="544">
        <v>17522735</v>
      </c>
      <c r="AF9" s="567">
        <v>854200.57756613975</v>
      </c>
      <c r="AG9" s="566">
        <v>856833.02</v>
      </c>
      <c r="AH9" s="566">
        <v>838109</v>
      </c>
      <c r="AI9" s="566">
        <v>1247525</v>
      </c>
      <c r="AJ9" s="566">
        <v>1290471</v>
      </c>
      <c r="AK9" s="566">
        <v>1396022</v>
      </c>
      <c r="AL9" s="566">
        <v>1420828</v>
      </c>
      <c r="AM9" s="566">
        <v>1468046</v>
      </c>
      <c r="AN9" s="566">
        <v>2930171</v>
      </c>
      <c r="AO9" s="566">
        <v>1460392.205938</v>
      </c>
      <c r="AP9" s="566">
        <v>1675593</v>
      </c>
      <c r="AQ9" s="566">
        <v>1557005.1490983795</v>
      </c>
      <c r="AR9" s="566">
        <v>-2131826.2400823198</v>
      </c>
      <c r="AS9" s="609">
        <v>14863369.712520201</v>
      </c>
      <c r="AT9" s="567">
        <v>881355</v>
      </c>
      <c r="AU9" s="566">
        <v>1121471</v>
      </c>
      <c r="AV9" s="566">
        <v>1301315</v>
      </c>
      <c r="AW9" s="566">
        <v>1270785</v>
      </c>
      <c r="AX9" s="566">
        <v>1237328</v>
      </c>
      <c r="AY9" s="566">
        <v>1571734</v>
      </c>
      <c r="AZ9" s="566">
        <v>1452016</v>
      </c>
      <c r="BA9" s="566">
        <v>2771967</v>
      </c>
      <c r="BB9" s="566">
        <v>1478513.25</v>
      </c>
      <c r="BC9" s="566">
        <v>1478513.25</v>
      </c>
      <c r="BD9" s="566">
        <v>1478513.25</v>
      </c>
      <c r="BE9" s="566">
        <v>1478513.25</v>
      </c>
      <c r="BF9" s="609">
        <v>17522024</v>
      </c>
      <c r="BG9" s="567">
        <v>1382578.9166666667</v>
      </c>
      <c r="BH9" s="566">
        <v>1382578.9166666667</v>
      </c>
      <c r="BI9" s="566">
        <v>1382578.9166666667</v>
      </c>
      <c r="BJ9" s="566">
        <v>1382578.9166666667</v>
      </c>
      <c r="BK9" s="566">
        <v>1382578.9166666667</v>
      </c>
      <c r="BL9" s="566">
        <v>1382578.9166666667</v>
      </c>
      <c r="BM9" s="566">
        <v>1382578.9166666667</v>
      </c>
      <c r="BN9" s="566">
        <v>1382578.9166666667</v>
      </c>
      <c r="BO9" s="566">
        <v>1382578.9166666667</v>
      </c>
      <c r="BP9" s="566">
        <v>1382578.9166666667</v>
      </c>
      <c r="BQ9" s="566">
        <v>1382578.9166666667</v>
      </c>
      <c r="BR9" s="566">
        <v>1382578.9166666667</v>
      </c>
      <c r="BS9" s="609">
        <v>16590947</v>
      </c>
    </row>
    <row r="10" spans="1:71">
      <c r="A10" s="557"/>
      <c r="B10" s="610" t="s">
        <v>352</v>
      </c>
      <c r="C10" s="564" t="s">
        <v>251</v>
      </c>
      <c r="D10" s="569"/>
      <c r="E10" s="568">
        <v>50960</v>
      </c>
      <c r="F10" s="568">
        <v>2230040.9300000002</v>
      </c>
      <c r="G10" s="568">
        <v>485986.2</v>
      </c>
      <c r="H10" s="568">
        <v>255947.18</v>
      </c>
      <c r="I10" s="568">
        <v>52900.219999999994</v>
      </c>
      <c r="J10" s="568">
        <v>39788.479999999996</v>
      </c>
      <c r="K10" s="568">
        <v>25532.489999999998</v>
      </c>
      <c r="L10" s="568">
        <v>36081.15</v>
      </c>
      <c r="M10" s="568">
        <v>45870.83</v>
      </c>
      <c r="N10" s="568">
        <v>725455.7</v>
      </c>
      <c r="O10" s="568">
        <v>21820.080932699999</v>
      </c>
      <c r="P10" s="568">
        <v>559592.1100000001</v>
      </c>
      <c r="Q10" s="549">
        <v>4529975.370932701</v>
      </c>
      <c r="R10" s="569"/>
      <c r="S10" s="570">
        <v>0</v>
      </c>
      <c r="T10" s="568">
        <v>0</v>
      </c>
      <c r="U10" s="568">
        <v>0</v>
      </c>
      <c r="V10" s="568">
        <v>0</v>
      </c>
      <c r="W10" s="568">
        <v>0</v>
      </c>
      <c r="X10" s="568">
        <v>0</v>
      </c>
      <c r="Y10" s="568">
        <v>11941</v>
      </c>
      <c r="Z10" s="568">
        <v>0</v>
      </c>
      <c r="AA10" s="568">
        <v>58880</v>
      </c>
      <c r="AB10" s="568">
        <v>47836</v>
      </c>
      <c r="AC10" s="568">
        <v>1026960</v>
      </c>
      <c r="AD10" s="568">
        <v>3562472</v>
      </c>
      <c r="AE10" s="544">
        <v>4708089</v>
      </c>
      <c r="AF10" s="567">
        <v>0</v>
      </c>
      <c r="AG10" s="566">
        <v>999143</v>
      </c>
      <c r="AH10" s="566">
        <v>296892</v>
      </c>
      <c r="AI10" s="566">
        <v>726998</v>
      </c>
      <c r="AJ10" s="566">
        <v>346912</v>
      </c>
      <c r="AK10" s="566">
        <v>402136</v>
      </c>
      <c r="AL10" s="566">
        <v>1655006</v>
      </c>
      <c r="AM10" s="566">
        <v>855143</v>
      </c>
      <c r="AN10" s="566">
        <v>456922</v>
      </c>
      <c r="AO10" s="566">
        <v>1171647.56</v>
      </c>
      <c r="AP10" s="566">
        <v>749251</v>
      </c>
      <c r="AQ10" s="566">
        <v>-503112.47328665963</v>
      </c>
      <c r="AR10" s="566">
        <v>5254170.4589600647</v>
      </c>
      <c r="AS10" s="609">
        <v>12411108.545673406</v>
      </c>
      <c r="AT10" s="567">
        <v>0</v>
      </c>
      <c r="AU10" s="566">
        <v>3922</v>
      </c>
      <c r="AV10" s="566">
        <v>917419</v>
      </c>
      <c r="AW10" s="566">
        <v>449999</v>
      </c>
      <c r="AX10" s="566">
        <v>502408</v>
      </c>
      <c r="AY10" s="566">
        <v>5091</v>
      </c>
      <c r="AZ10" s="566">
        <v>445510</v>
      </c>
      <c r="BA10" s="566">
        <v>538064</v>
      </c>
      <c r="BB10" s="566">
        <v>2069281.5</v>
      </c>
      <c r="BC10" s="566">
        <v>2069281.5</v>
      </c>
      <c r="BD10" s="566">
        <v>2069281.5</v>
      </c>
      <c r="BE10" s="566">
        <v>2069281.5</v>
      </c>
      <c r="BF10" s="609">
        <v>11139539</v>
      </c>
      <c r="BG10" s="567">
        <v>2359013.5</v>
      </c>
      <c r="BH10" s="566">
        <v>2359013.5</v>
      </c>
      <c r="BI10" s="566">
        <v>2359013.5</v>
      </c>
      <c r="BJ10" s="566">
        <v>2359013.5</v>
      </c>
      <c r="BK10" s="566">
        <v>2359013.5</v>
      </c>
      <c r="BL10" s="566">
        <v>2359013.5</v>
      </c>
      <c r="BM10" s="566">
        <v>2359013.5</v>
      </c>
      <c r="BN10" s="566">
        <v>2359013.5</v>
      </c>
      <c r="BO10" s="566">
        <v>2359013.5</v>
      </c>
      <c r="BP10" s="566">
        <v>2359013.5</v>
      </c>
      <c r="BQ10" s="566">
        <v>2359013.5</v>
      </c>
      <c r="BR10" s="566">
        <v>2359013.5</v>
      </c>
      <c r="BS10" s="609">
        <v>28308162</v>
      </c>
    </row>
    <row r="11" spans="1:71">
      <c r="A11" s="557"/>
      <c r="B11" s="610" t="s">
        <v>353</v>
      </c>
      <c r="C11" s="564" t="s">
        <v>252</v>
      </c>
      <c r="D11" s="569"/>
      <c r="E11" s="568">
        <v>0.74961920000000004</v>
      </c>
      <c r="F11" s="568">
        <v>1.1603808</v>
      </c>
      <c r="G11" s="568"/>
      <c r="H11" s="568"/>
      <c r="I11" s="568">
        <v>1.7977344000000004</v>
      </c>
      <c r="J11" s="568">
        <v>2.0022655999999999</v>
      </c>
      <c r="K11" s="568"/>
      <c r="L11" s="568"/>
      <c r="M11" s="568">
        <v>25.35</v>
      </c>
      <c r="N11" s="568"/>
      <c r="O11" s="568"/>
      <c r="P11" s="568">
        <v>-6.2172489379008766E-15</v>
      </c>
      <c r="Q11" s="549">
        <v>31.059999999999995</v>
      </c>
      <c r="R11" s="569"/>
      <c r="S11" s="570"/>
      <c r="T11" s="568"/>
      <c r="U11" s="568">
        <v>0</v>
      </c>
      <c r="V11" s="568">
        <v>0</v>
      </c>
      <c r="W11" s="568">
        <v>0</v>
      </c>
      <c r="X11" s="568">
        <v>0</v>
      </c>
      <c r="Y11" s="568">
        <v>0</v>
      </c>
      <c r="Z11" s="568">
        <v>0</v>
      </c>
      <c r="AA11" s="568">
        <v>0</v>
      </c>
      <c r="AB11" s="568">
        <v>0</v>
      </c>
      <c r="AC11" s="568">
        <v>0</v>
      </c>
      <c r="AD11" s="568">
        <v>0</v>
      </c>
      <c r="AE11" s="544">
        <v>0</v>
      </c>
      <c r="AF11" s="567">
        <v>0</v>
      </c>
      <c r="AG11" s="566">
        <v>0</v>
      </c>
      <c r="AH11" s="566">
        <v>0</v>
      </c>
      <c r="AI11" s="566">
        <v>0</v>
      </c>
      <c r="AJ11" s="566">
        <v>0</v>
      </c>
      <c r="AK11" s="566">
        <v>0</v>
      </c>
      <c r="AL11" s="566">
        <v>0</v>
      </c>
      <c r="AM11" s="566">
        <v>0</v>
      </c>
      <c r="AN11" s="566">
        <v>367</v>
      </c>
      <c r="AO11" s="566">
        <v>0</v>
      </c>
      <c r="AP11" s="566">
        <v>0</v>
      </c>
      <c r="AQ11" s="566">
        <v>0</v>
      </c>
      <c r="AR11" s="566">
        <v>-367</v>
      </c>
      <c r="AS11" s="609">
        <v>0</v>
      </c>
      <c r="AT11" s="567">
        <v>0</v>
      </c>
      <c r="AU11" s="566">
        <v>0</v>
      </c>
      <c r="AV11" s="566">
        <v>0</v>
      </c>
      <c r="AW11" s="566">
        <v>0</v>
      </c>
      <c r="AX11" s="566">
        <v>0</v>
      </c>
      <c r="AY11" s="566">
        <v>0</v>
      </c>
      <c r="AZ11" s="566">
        <v>0</v>
      </c>
      <c r="BA11" s="566">
        <v>0</v>
      </c>
      <c r="BB11" s="566">
        <v>0</v>
      </c>
      <c r="BC11" s="566">
        <v>0</v>
      </c>
      <c r="BD11" s="566">
        <v>0</v>
      </c>
      <c r="BE11" s="566">
        <v>0</v>
      </c>
      <c r="BF11" s="609">
        <v>0</v>
      </c>
      <c r="BG11" s="567">
        <v>0</v>
      </c>
      <c r="BH11" s="566">
        <v>0</v>
      </c>
      <c r="BI11" s="566">
        <v>0</v>
      </c>
      <c r="BJ11" s="566">
        <v>0</v>
      </c>
      <c r="BK11" s="566">
        <v>0</v>
      </c>
      <c r="BL11" s="566">
        <v>0</v>
      </c>
      <c r="BM11" s="566">
        <v>0</v>
      </c>
      <c r="BN11" s="566">
        <v>0</v>
      </c>
      <c r="BO11" s="566">
        <v>0</v>
      </c>
      <c r="BP11" s="566">
        <v>0</v>
      </c>
      <c r="BQ11" s="566">
        <v>0</v>
      </c>
      <c r="BR11" s="566">
        <v>0</v>
      </c>
      <c r="BS11" s="609">
        <v>0</v>
      </c>
    </row>
    <row r="12" spans="1:71">
      <c r="A12" s="557"/>
      <c r="B12" s="610" t="s">
        <v>354</v>
      </c>
      <c r="C12" s="564" t="s">
        <v>253</v>
      </c>
      <c r="D12" s="569"/>
      <c r="E12" s="568">
        <v>8552.0391964999963</v>
      </c>
      <c r="F12" s="568">
        <v>785.66702309999903</v>
      </c>
      <c r="G12" s="568">
        <v>10811.585859399998</v>
      </c>
      <c r="H12" s="568">
        <v>25177.836359199999</v>
      </c>
      <c r="I12" s="568">
        <v>374.46</v>
      </c>
      <c r="J12" s="568">
        <v>12303.835114600008</v>
      </c>
      <c r="K12" s="568">
        <v>11835.943744599996</v>
      </c>
      <c r="L12" s="568">
        <v>15219.853349600005</v>
      </c>
      <c r="M12" s="568">
        <v>12014.350788700005</v>
      </c>
      <c r="N12" s="568">
        <v>13420.345771199993</v>
      </c>
      <c r="O12" s="568">
        <v>12590.251709200002</v>
      </c>
      <c r="P12" s="568">
        <v>40499.450000000063</v>
      </c>
      <c r="Q12" s="549">
        <v>163585.61891610007</v>
      </c>
      <c r="R12" s="569"/>
      <c r="S12" s="570">
        <v>84.067371515826792</v>
      </c>
      <c r="T12" s="568">
        <v>1140.7197453346519</v>
      </c>
      <c r="U12" s="568">
        <v>1773.27423</v>
      </c>
      <c r="V12" s="568">
        <v>1657.4145149999999</v>
      </c>
      <c r="W12" s="568">
        <v>6555.2885599999991</v>
      </c>
      <c r="X12" s="568">
        <v>6328.1363999999994</v>
      </c>
      <c r="Y12" s="568">
        <v>2710.549368</v>
      </c>
      <c r="Z12" s="568">
        <v>15750.677953</v>
      </c>
      <c r="AA12" s="568">
        <v>32109.422751999999</v>
      </c>
      <c r="AB12" s="568">
        <v>10205.91260958</v>
      </c>
      <c r="AC12" s="568">
        <v>9866.5528068747808</v>
      </c>
      <c r="AD12" s="568">
        <v>-51770.016311305255</v>
      </c>
      <c r="AE12" s="544">
        <v>36412</v>
      </c>
      <c r="AF12" s="567">
        <v>0</v>
      </c>
      <c r="AG12" s="566">
        <v>962.87</v>
      </c>
      <c r="AH12" s="566">
        <v>1621</v>
      </c>
      <c r="AI12" s="566">
        <v>24679</v>
      </c>
      <c r="AJ12" s="566">
        <v>13376</v>
      </c>
      <c r="AK12" s="566">
        <v>5635</v>
      </c>
      <c r="AL12" s="566">
        <v>17371</v>
      </c>
      <c r="AM12" s="566">
        <v>19207</v>
      </c>
      <c r="AN12" s="566">
        <v>30034</v>
      </c>
      <c r="AO12" s="566">
        <v>19830.716541999998</v>
      </c>
      <c r="AP12" s="566">
        <v>28267</v>
      </c>
      <c r="AQ12" s="566">
        <v>6330.0845618399944</v>
      </c>
      <c r="AR12" s="566">
        <v>-66474.347019668727</v>
      </c>
      <c r="AS12" s="609">
        <v>100839.32408417127</v>
      </c>
      <c r="AT12" s="567">
        <v>9943</v>
      </c>
      <c r="AU12" s="566">
        <v>14735</v>
      </c>
      <c r="AV12" s="566">
        <v>16737</v>
      </c>
      <c r="AW12" s="566">
        <v>7255</v>
      </c>
      <c r="AX12" s="566">
        <v>26222</v>
      </c>
      <c r="AY12" s="566">
        <v>9521</v>
      </c>
      <c r="AZ12" s="566">
        <v>30656</v>
      </c>
      <c r="BA12" s="566">
        <v>464902</v>
      </c>
      <c r="BB12" s="566">
        <v>-118035.5</v>
      </c>
      <c r="BC12" s="566">
        <v>-118035.5</v>
      </c>
      <c r="BD12" s="566">
        <v>-118035.5</v>
      </c>
      <c r="BE12" s="566">
        <v>-118035.5</v>
      </c>
      <c r="BF12" s="609">
        <v>107829</v>
      </c>
      <c r="BG12" s="567">
        <v>2034.1666666666667</v>
      </c>
      <c r="BH12" s="566">
        <v>2034.1666666666665</v>
      </c>
      <c r="BI12" s="566">
        <v>2034.1666666666665</v>
      </c>
      <c r="BJ12" s="566">
        <v>2034.1666666666665</v>
      </c>
      <c r="BK12" s="566">
        <v>2034.1666666666665</v>
      </c>
      <c r="BL12" s="566">
        <v>2034.1666666666665</v>
      </c>
      <c r="BM12" s="566">
        <v>2034.1666666666665</v>
      </c>
      <c r="BN12" s="566">
        <v>2034.1666666666665</v>
      </c>
      <c r="BO12" s="566">
        <v>2034.1666666666665</v>
      </c>
      <c r="BP12" s="566">
        <v>2034.1666666666665</v>
      </c>
      <c r="BQ12" s="566">
        <v>2034.1666666666665</v>
      </c>
      <c r="BR12" s="566">
        <v>2034.1666666666665</v>
      </c>
      <c r="BS12" s="609">
        <v>24410</v>
      </c>
    </row>
    <row r="13" spans="1:71">
      <c r="A13" s="557"/>
      <c r="B13" s="610" t="s">
        <v>355</v>
      </c>
      <c r="C13" s="564" t="s">
        <v>254</v>
      </c>
      <c r="D13" s="569">
        <v>1390.3521975000001</v>
      </c>
      <c r="E13" s="568">
        <v>22520.51780250001</v>
      </c>
      <c r="F13" s="568">
        <v>572946.50999999989</v>
      </c>
      <c r="G13" s="568">
        <v>24165.998682499994</v>
      </c>
      <c r="H13" s="568">
        <v>179766.03596000012</v>
      </c>
      <c r="I13" s="568">
        <v>1194800.7603220006</v>
      </c>
      <c r="J13" s="568">
        <v>26392.753718000004</v>
      </c>
      <c r="K13" s="568">
        <v>1153604.6887266</v>
      </c>
      <c r="L13" s="568">
        <v>26915.825229500173</v>
      </c>
      <c r="M13" s="568">
        <v>915607.38195049972</v>
      </c>
      <c r="N13" s="568">
        <v>539672.96000000008</v>
      </c>
      <c r="O13" s="568">
        <v>546343.68978000002</v>
      </c>
      <c r="P13" s="568">
        <v>1083449.2100000014</v>
      </c>
      <c r="Q13" s="549">
        <v>6287576.6843691021</v>
      </c>
      <c r="R13" s="569">
        <v>6</v>
      </c>
      <c r="S13" s="570">
        <v>463964.21973016782</v>
      </c>
      <c r="T13" s="568">
        <v>505051.60467368743</v>
      </c>
      <c r="U13" s="568">
        <v>62200.955669999996</v>
      </c>
      <c r="V13" s="568">
        <v>322911.09611000004</v>
      </c>
      <c r="W13" s="568">
        <v>41082.824160000004</v>
      </c>
      <c r="X13" s="568">
        <v>67269.421120000014</v>
      </c>
      <c r="Y13" s="568">
        <v>754391.87207399996</v>
      </c>
      <c r="Z13" s="568">
        <v>47766.637242000012</v>
      </c>
      <c r="AA13" s="568">
        <v>588606.77708800009</v>
      </c>
      <c r="AB13" s="568">
        <v>522365.80483710999</v>
      </c>
      <c r="AC13" s="568">
        <v>950482.43393590406</v>
      </c>
      <c r="AD13" s="568">
        <v>86706.353359130211</v>
      </c>
      <c r="AE13" s="544">
        <v>4412806</v>
      </c>
      <c r="AF13" s="567">
        <v>0</v>
      </c>
      <c r="AG13" s="566">
        <v>0</v>
      </c>
      <c r="AH13" s="566">
        <v>0</v>
      </c>
      <c r="AI13" s="566">
        <v>501809</v>
      </c>
      <c r="AJ13" s="566">
        <v>17689</v>
      </c>
      <c r="AK13" s="566">
        <v>1112197</v>
      </c>
      <c r="AL13" s="566">
        <v>18254</v>
      </c>
      <c r="AM13" s="566">
        <v>652360</v>
      </c>
      <c r="AN13" s="566">
        <v>1231098</v>
      </c>
      <c r="AO13" s="566">
        <v>79122.922318000012</v>
      </c>
      <c r="AP13" s="566">
        <v>1973826</v>
      </c>
      <c r="AQ13" s="566">
        <v>74172.210214959981</v>
      </c>
      <c r="AR13" s="566">
        <v>-5655987.3550012494</v>
      </c>
      <c r="AS13" s="609">
        <v>4540.7775317118003</v>
      </c>
      <c r="AT13" s="567">
        <v>1674</v>
      </c>
      <c r="AU13" s="566">
        <v>788492</v>
      </c>
      <c r="AV13" s="566">
        <v>102941</v>
      </c>
      <c r="AW13" s="566">
        <v>526467</v>
      </c>
      <c r="AX13" s="566">
        <v>1080800</v>
      </c>
      <c r="AY13" s="566">
        <v>79192</v>
      </c>
      <c r="AZ13" s="566">
        <v>610085</v>
      </c>
      <c r="BA13" s="566">
        <v>1126322</v>
      </c>
      <c r="BB13" s="566">
        <v>824679.75</v>
      </c>
      <c r="BC13" s="566">
        <v>824679.75</v>
      </c>
      <c r="BD13" s="566">
        <v>824679.75</v>
      </c>
      <c r="BE13" s="566">
        <v>824679.75</v>
      </c>
      <c r="BF13" s="609">
        <v>7614692</v>
      </c>
      <c r="BG13" s="567">
        <v>651595.58333333337</v>
      </c>
      <c r="BH13" s="566">
        <v>651595.58333333337</v>
      </c>
      <c r="BI13" s="566">
        <v>651595.58333333337</v>
      </c>
      <c r="BJ13" s="566">
        <v>651595.58333333337</v>
      </c>
      <c r="BK13" s="566">
        <v>651595.58333333337</v>
      </c>
      <c r="BL13" s="566">
        <v>651595.58333333337</v>
      </c>
      <c r="BM13" s="566">
        <v>651595.58333333337</v>
      </c>
      <c r="BN13" s="566">
        <v>651595.58333333337</v>
      </c>
      <c r="BO13" s="566">
        <v>651595.58333333337</v>
      </c>
      <c r="BP13" s="566">
        <v>651595.58333333337</v>
      </c>
      <c r="BQ13" s="566">
        <v>651595.58333333337</v>
      </c>
      <c r="BR13" s="566">
        <v>651595.58333333337</v>
      </c>
      <c r="BS13" s="609">
        <v>7819147</v>
      </c>
    </row>
    <row r="14" spans="1:71">
      <c r="A14" s="557"/>
      <c r="B14" s="610" t="s">
        <v>356</v>
      </c>
      <c r="C14" s="564" t="s">
        <v>255</v>
      </c>
      <c r="D14" s="569">
        <v>109784.59109639999</v>
      </c>
      <c r="E14" s="568">
        <v>3127601.3122524945</v>
      </c>
      <c r="F14" s="568">
        <v>3186270.0949257938</v>
      </c>
      <c r="G14" s="568">
        <v>3758612.6310562994</v>
      </c>
      <c r="H14" s="568">
        <v>3981705.4971280019</v>
      </c>
      <c r="I14" s="568">
        <v>3778403.5848977938</v>
      </c>
      <c r="J14" s="568">
        <v>3995920.1342100981</v>
      </c>
      <c r="K14" s="568">
        <v>3864788.4798807967</v>
      </c>
      <c r="L14" s="568">
        <v>4126367.1714865007</v>
      </c>
      <c r="M14" s="568">
        <v>4395934.3271250976</v>
      </c>
      <c r="N14" s="568">
        <v>4107400.7447053972</v>
      </c>
      <c r="O14" s="568">
        <v>3683211.7698836005</v>
      </c>
      <c r="P14" s="568">
        <v>5573476.310000021</v>
      </c>
      <c r="Q14" s="549">
        <v>47689476.648648292</v>
      </c>
      <c r="R14" s="569">
        <v>113973.41999999998</v>
      </c>
      <c r="S14" s="570">
        <v>3031812.8358922359</v>
      </c>
      <c r="T14" s="568">
        <v>3655032.8326228294</v>
      </c>
      <c r="U14" s="568">
        <v>4056475.3469900056</v>
      </c>
      <c r="V14" s="568">
        <v>4120539.1809950001</v>
      </c>
      <c r="W14" s="568">
        <v>3971253.5502400012</v>
      </c>
      <c r="X14" s="568">
        <v>3892160.8612799998</v>
      </c>
      <c r="Y14" s="568">
        <v>4081327.3613659982</v>
      </c>
      <c r="Z14" s="568">
        <v>3766068.5506460001</v>
      </c>
      <c r="AA14" s="568">
        <v>4474853.1339199999</v>
      </c>
      <c r="AB14" s="568">
        <v>4592845.873243168</v>
      </c>
      <c r="AC14" s="568">
        <v>3585031.6386217223</v>
      </c>
      <c r="AD14" s="568">
        <v>-238192.58581696451</v>
      </c>
      <c r="AE14" s="544">
        <v>43103182</v>
      </c>
      <c r="AF14" s="567">
        <v>167700.57594710001</v>
      </c>
      <c r="AG14" s="566">
        <v>3711507.0300000012</v>
      </c>
      <c r="AH14" s="566">
        <v>3993235</v>
      </c>
      <c r="AI14" s="566">
        <v>3377515</v>
      </c>
      <c r="AJ14" s="566">
        <v>4157477</v>
      </c>
      <c r="AK14" s="566">
        <v>4342554</v>
      </c>
      <c r="AL14" s="566">
        <v>4837129</v>
      </c>
      <c r="AM14" s="566">
        <v>4371639</v>
      </c>
      <c r="AN14" s="566">
        <v>5356069</v>
      </c>
      <c r="AO14" s="566">
        <v>4598757.0550859999</v>
      </c>
      <c r="AP14" s="566">
        <v>5196676</v>
      </c>
      <c r="AQ14" s="566">
        <v>4688612.0910538109</v>
      </c>
      <c r="AR14" s="566">
        <v>18874406.247913085</v>
      </c>
      <c r="AS14" s="609">
        <v>67673277</v>
      </c>
      <c r="AT14" s="567">
        <v>297425</v>
      </c>
      <c r="AU14" s="566">
        <v>3699192</v>
      </c>
      <c r="AV14" s="566">
        <v>4996705</v>
      </c>
      <c r="AW14" s="566">
        <v>3997036</v>
      </c>
      <c r="AX14" s="566">
        <v>4658755</v>
      </c>
      <c r="AY14" s="566">
        <v>4521655</v>
      </c>
      <c r="AZ14" s="566">
        <v>4878687</v>
      </c>
      <c r="BA14" s="566">
        <v>3457621</v>
      </c>
      <c r="BB14" s="566">
        <v>6405851.5</v>
      </c>
      <c r="BC14" s="566">
        <v>6405851.5</v>
      </c>
      <c r="BD14" s="566">
        <v>6405851.5</v>
      </c>
      <c r="BE14" s="566">
        <v>6405851.5</v>
      </c>
      <c r="BF14" s="609">
        <v>56130482</v>
      </c>
      <c r="BG14" s="567">
        <v>3744967.1666666665</v>
      </c>
      <c r="BH14" s="566">
        <v>3744967.166666667</v>
      </c>
      <c r="BI14" s="566">
        <v>3744967.166666667</v>
      </c>
      <c r="BJ14" s="566">
        <v>3744967.166666667</v>
      </c>
      <c r="BK14" s="566">
        <v>3744967.166666667</v>
      </c>
      <c r="BL14" s="566">
        <v>3744967.166666667</v>
      </c>
      <c r="BM14" s="566">
        <v>3744967.166666667</v>
      </c>
      <c r="BN14" s="566">
        <v>3744967.166666667</v>
      </c>
      <c r="BO14" s="566">
        <v>3744967.166666667</v>
      </c>
      <c r="BP14" s="566">
        <v>3744967.166666667</v>
      </c>
      <c r="BQ14" s="566">
        <v>3744967.166666667</v>
      </c>
      <c r="BR14" s="566">
        <v>3744967.166666667</v>
      </c>
      <c r="BS14" s="609">
        <v>44939606</v>
      </c>
    </row>
    <row r="15" spans="1:71" s="611" customFormat="1">
      <c r="A15" s="600"/>
      <c r="B15" s="565" t="s">
        <v>357</v>
      </c>
      <c r="C15" s="614" t="s">
        <v>256</v>
      </c>
      <c r="D15" s="613">
        <v>3502.18</v>
      </c>
      <c r="E15" s="570">
        <v>12882.9026992</v>
      </c>
      <c r="F15" s="570">
        <v>9973.748058799998</v>
      </c>
      <c r="G15" s="570">
        <v>6543.6349999999993</v>
      </c>
      <c r="H15" s="570">
        <v>16085.412671999999</v>
      </c>
      <c r="I15" s="570">
        <v>6558.4720499999994</v>
      </c>
      <c r="J15" s="570">
        <v>5761.28</v>
      </c>
      <c r="K15" s="570">
        <v>5784.4486271999995</v>
      </c>
      <c r="L15" s="570">
        <v>10899.163313800002</v>
      </c>
      <c r="M15" s="570">
        <v>5930.4809999999998</v>
      </c>
      <c r="N15" s="570">
        <v>5157.365154000001</v>
      </c>
      <c r="O15" s="570">
        <v>7170.9238231999998</v>
      </c>
      <c r="P15" s="568">
        <v>4979.8500000000513</v>
      </c>
      <c r="Q15" s="549">
        <v>101229.86239820006</v>
      </c>
      <c r="R15" s="613"/>
      <c r="S15" s="570">
        <v>80961.510323223702</v>
      </c>
      <c r="T15" s="570">
        <v>1461.3049610577991</v>
      </c>
      <c r="U15" s="570">
        <v>39528.34779</v>
      </c>
      <c r="V15" s="570">
        <v>96516.450734999991</v>
      </c>
      <c r="W15" s="570">
        <v>15006.816480000001</v>
      </c>
      <c r="X15" s="568">
        <v>100184.80928</v>
      </c>
      <c r="Y15" s="568">
        <v>131236.51806599999</v>
      </c>
      <c r="Z15" s="568">
        <v>3231.3063000000002</v>
      </c>
      <c r="AA15" s="568">
        <v>128307.93465600001</v>
      </c>
      <c r="AB15" s="568">
        <v>2045</v>
      </c>
      <c r="AC15" s="568">
        <v>95876.403805135851</v>
      </c>
      <c r="AD15" s="568">
        <v>508650.69853785983</v>
      </c>
      <c r="AE15" s="544">
        <v>1203007.1009342773</v>
      </c>
      <c r="AF15" s="567">
        <v>0</v>
      </c>
      <c r="AG15" s="612">
        <v>73.900000000000006</v>
      </c>
      <c r="AH15" s="566">
        <v>0</v>
      </c>
      <c r="AI15" s="566">
        <v>7467</v>
      </c>
      <c r="AJ15" s="566">
        <v>53</v>
      </c>
      <c r="AK15" s="566">
        <v>9628</v>
      </c>
      <c r="AL15" s="566">
        <v>6304</v>
      </c>
      <c r="AM15" s="566">
        <v>5526</v>
      </c>
      <c r="AN15" s="566">
        <v>29483</v>
      </c>
      <c r="AO15" s="566">
        <v>0</v>
      </c>
      <c r="AP15" s="566">
        <v>6658</v>
      </c>
      <c r="AQ15" s="566">
        <v>9030</v>
      </c>
      <c r="AR15" s="566">
        <v>32307.765755205706</v>
      </c>
      <c r="AS15" s="609">
        <v>106530.6657552057</v>
      </c>
      <c r="AT15" s="567">
        <v>3488</v>
      </c>
      <c r="AU15" s="566">
        <v>3508</v>
      </c>
      <c r="AV15" s="566">
        <v>25838</v>
      </c>
      <c r="AW15" s="566">
        <v>1825</v>
      </c>
      <c r="AX15" s="566">
        <v>11186</v>
      </c>
      <c r="AY15" s="566">
        <v>25429</v>
      </c>
      <c r="AZ15" s="566">
        <v>1170</v>
      </c>
      <c r="BA15" s="566">
        <v>6344</v>
      </c>
      <c r="BB15" s="566">
        <v>15712</v>
      </c>
      <c r="BC15" s="566">
        <v>15712</v>
      </c>
      <c r="BD15" s="566">
        <v>15712</v>
      </c>
      <c r="BE15" s="566">
        <v>15712</v>
      </c>
      <c r="BF15" s="609">
        <v>141638</v>
      </c>
      <c r="BG15" s="567">
        <v>10240.666666666666</v>
      </c>
      <c r="BH15" s="566">
        <v>10240.666666666666</v>
      </c>
      <c r="BI15" s="566">
        <v>10240.666666666666</v>
      </c>
      <c r="BJ15" s="566">
        <v>10240.666666666666</v>
      </c>
      <c r="BK15" s="566">
        <v>10240.666666666666</v>
      </c>
      <c r="BL15" s="566">
        <v>10240.666666666666</v>
      </c>
      <c r="BM15" s="566">
        <v>10240.666666666666</v>
      </c>
      <c r="BN15" s="566">
        <v>10240.666666666666</v>
      </c>
      <c r="BO15" s="566">
        <v>10240.666666666666</v>
      </c>
      <c r="BP15" s="566">
        <v>10240.666666666666</v>
      </c>
      <c r="BQ15" s="566">
        <v>10240.666666666666</v>
      </c>
      <c r="BR15" s="566">
        <v>10240.666666666666</v>
      </c>
      <c r="BS15" s="609">
        <v>122888</v>
      </c>
    </row>
    <row r="16" spans="1:71" s="611" customFormat="1" ht="16.5" customHeight="1">
      <c r="A16" s="600"/>
      <c r="B16" s="565" t="s">
        <v>358</v>
      </c>
      <c r="C16" s="614" t="s">
        <v>359</v>
      </c>
      <c r="D16" s="613"/>
      <c r="E16" s="570">
        <v>42.328160000000004</v>
      </c>
      <c r="F16" s="570">
        <v>1673.67184</v>
      </c>
      <c r="G16" s="570">
        <v>414.75</v>
      </c>
      <c r="H16" s="570">
        <v>2089.9185984000005</v>
      </c>
      <c r="I16" s="570">
        <v>169.80796160000006</v>
      </c>
      <c r="J16" s="570">
        <v>2247.2895167999995</v>
      </c>
      <c r="K16" s="570">
        <v>1512.98</v>
      </c>
      <c r="L16" s="570">
        <v>836.56392320000009</v>
      </c>
      <c r="M16" s="570">
        <v>829.77607680000006</v>
      </c>
      <c r="N16" s="570">
        <v>21.993923199999983</v>
      </c>
      <c r="O16" s="570">
        <v>2249.1076768000003</v>
      </c>
      <c r="P16" s="568">
        <v>2029.8900000000003</v>
      </c>
      <c r="Q16" s="549">
        <v>14118.0776768</v>
      </c>
      <c r="R16" s="613"/>
      <c r="S16" s="570">
        <v>0</v>
      </c>
      <c r="T16" s="570">
        <v>22934.631251029346</v>
      </c>
      <c r="U16" s="570">
        <v>0</v>
      </c>
      <c r="V16" s="570">
        <v>0</v>
      </c>
      <c r="W16" s="570">
        <v>39131.485440000004</v>
      </c>
      <c r="X16" s="568">
        <v>37364.16704</v>
      </c>
      <c r="Y16" s="568">
        <v>19642.687635999999</v>
      </c>
      <c r="Z16" s="568">
        <v>498.97500000000002</v>
      </c>
      <c r="AA16" s="568">
        <v>18706.770784</v>
      </c>
      <c r="AB16" s="568">
        <v>0</v>
      </c>
      <c r="AC16" s="568">
        <v>0</v>
      </c>
      <c r="AD16" s="568">
        <v>49908.282848970644</v>
      </c>
      <c r="AE16" s="544">
        <v>188187</v>
      </c>
      <c r="AF16" s="567">
        <v>0</v>
      </c>
      <c r="AG16" s="612">
        <v>0</v>
      </c>
      <c r="AH16" s="566">
        <v>0</v>
      </c>
      <c r="AI16" s="566">
        <v>23138</v>
      </c>
      <c r="AJ16" s="566">
        <v>22855</v>
      </c>
      <c r="AK16" s="566">
        <v>381</v>
      </c>
      <c r="AL16" s="566">
        <v>57782</v>
      </c>
      <c r="AM16" s="566">
        <v>23106</v>
      </c>
      <c r="AN16" s="566">
        <v>32717</v>
      </c>
      <c r="AO16" s="566">
        <v>22619.275271999999</v>
      </c>
      <c r="AP16" s="566">
        <v>27276</v>
      </c>
      <c r="AQ16" s="566">
        <v>35297.064300680016</v>
      </c>
      <c r="AR16" s="566">
        <v>-226139.14322467137</v>
      </c>
      <c r="AS16" s="609">
        <v>19032.196348008649</v>
      </c>
      <c r="AT16" s="567">
        <v>380</v>
      </c>
      <c r="AU16" s="566">
        <v>410271</v>
      </c>
      <c r="AV16" s="566">
        <v>26092</v>
      </c>
      <c r="AW16" s="566">
        <v>0</v>
      </c>
      <c r="AX16" s="566">
        <v>25670</v>
      </c>
      <c r="AY16" s="566">
        <v>29665</v>
      </c>
      <c r="AZ16" s="566">
        <v>59618</v>
      </c>
      <c r="BA16" s="566">
        <v>-363619.23176</v>
      </c>
      <c r="BB16" s="566">
        <v>-44110.442060000001</v>
      </c>
      <c r="BC16" s="566">
        <v>-44110.442060000001</v>
      </c>
      <c r="BD16" s="566">
        <v>-44110.442060000001</v>
      </c>
      <c r="BE16" s="566">
        <v>-44110.442060000001</v>
      </c>
      <c r="BF16" s="609">
        <v>11635</v>
      </c>
      <c r="BG16" s="567">
        <v>631</v>
      </c>
      <c r="BH16" s="566">
        <v>631</v>
      </c>
      <c r="BI16" s="566">
        <v>631</v>
      </c>
      <c r="BJ16" s="566">
        <v>631</v>
      </c>
      <c r="BK16" s="566">
        <v>631</v>
      </c>
      <c r="BL16" s="566">
        <v>631</v>
      </c>
      <c r="BM16" s="566">
        <v>631</v>
      </c>
      <c r="BN16" s="566">
        <v>631</v>
      </c>
      <c r="BO16" s="566">
        <v>631</v>
      </c>
      <c r="BP16" s="566">
        <v>631</v>
      </c>
      <c r="BQ16" s="566">
        <v>631</v>
      </c>
      <c r="BR16" s="566">
        <v>631</v>
      </c>
      <c r="BS16" s="609">
        <v>7572</v>
      </c>
    </row>
    <row r="17" spans="1:71" s="611" customFormat="1">
      <c r="A17" s="600"/>
      <c r="B17" s="565" t="s">
        <v>360</v>
      </c>
      <c r="C17" s="614" t="s">
        <v>257</v>
      </c>
      <c r="D17" s="613">
        <v>2761811.9085192</v>
      </c>
      <c r="E17" s="570">
        <v>1829698.0358042982</v>
      </c>
      <c r="F17" s="570">
        <v>7783735.2493839003</v>
      </c>
      <c r="G17" s="570">
        <v>13045471.047511196</v>
      </c>
      <c r="H17" s="570">
        <v>2054971.1942238964</v>
      </c>
      <c r="I17" s="570">
        <v>8424631.8438648023</v>
      </c>
      <c r="J17" s="570">
        <v>8125028.8135898029</v>
      </c>
      <c r="K17" s="570">
        <v>8815485.5739686992</v>
      </c>
      <c r="L17" s="570">
        <v>9630675.1343586035</v>
      </c>
      <c r="M17" s="570">
        <v>8811406.0193939973</v>
      </c>
      <c r="N17" s="570">
        <v>9783434.5039761011</v>
      </c>
      <c r="O17" s="570">
        <v>9210702.0016006026</v>
      </c>
      <c r="P17" s="568">
        <v>25046072.289999966</v>
      </c>
      <c r="Q17" s="549">
        <v>115323123.61619507</v>
      </c>
      <c r="R17" s="613">
        <v>3134242.17</v>
      </c>
      <c r="S17" s="570">
        <v>1899577.6854749904</v>
      </c>
      <c r="T17" s="570">
        <v>2051987.9562337375</v>
      </c>
      <c r="U17" s="570">
        <v>1898952.9226899906</v>
      </c>
      <c r="V17" s="570">
        <v>3431769.2804852054</v>
      </c>
      <c r="W17" s="570">
        <v>2178937.3017600002</v>
      </c>
      <c r="X17" s="568">
        <v>2079403</v>
      </c>
      <c r="Y17" s="568">
        <v>2068515.5076480003</v>
      </c>
      <c r="Z17" s="568">
        <v>2092889.6688489993</v>
      </c>
      <c r="AA17" s="568">
        <v>2321954.9247040004</v>
      </c>
      <c r="AB17" s="568">
        <v>2366998.6339917793</v>
      </c>
      <c r="AC17" s="568">
        <v>60366436.142855927</v>
      </c>
      <c r="AD17" s="568">
        <v>17463296.805307373</v>
      </c>
      <c r="AE17" s="544">
        <v>103354962</v>
      </c>
      <c r="AF17" s="567">
        <v>3026114.1423633411</v>
      </c>
      <c r="AG17" s="612">
        <v>2390951.8322315603</v>
      </c>
      <c r="AH17" s="566">
        <v>3266618</v>
      </c>
      <c r="AI17" s="566">
        <v>2004029</v>
      </c>
      <c r="AJ17" s="566">
        <v>3341250</v>
      </c>
      <c r="AK17" s="566">
        <v>2468621</v>
      </c>
      <c r="AL17" s="566">
        <v>2170802</v>
      </c>
      <c r="AM17" s="566">
        <v>2339870</v>
      </c>
      <c r="AN17" s="566">
        <v>51184554</v>
      </c>
      <c r="AO17" s="566">
        <v>2412939.549958</v>
      </c>
      <c r="AP17" s="566">
        <v>17435601</v>
      </c>
      <c r="AQ17" s="566">
        <v>19401915.430178501</v>
      </c>
      <c r="AR17" s="566">
        <v>-108127265.9547314</v>
      </c>
      <c r="AS17" s="609">
        <v>3316000</v>
      </c>
      <c r="AT17" s="567">
        <v>9130497</v>
      </c>
      <c r="AU17" s="566">
        <v>2084221</v>
      </c>
      <c r="AV17" s="566">
        <v>-4020548</v>
      </c>
      <c r="AW17" s="566">
        <v>2002365</v>
      </c>
      <c r="AX17" s="566">
        <v>2530232</v>
      </c>
      <c r="AY17" s="566">
        <v>41500653</v>
      </c>
      <c r="AZ17" s="566">
        <v>10324231</v>
      </c>
      <c r="BA17" s="566">
        <v>11624517</v>
      </c>
      <c r="BB17" s="566">
        <v>5922771.5</v>
      </c>
      <c r="BC17" s="566">
        <v>5922771.5</v>
      </c>
      <c r="BD17" s="566">
        <v>5922771.5</v>
      </c>
      <c r="BE17" s="566">
        <v>5922771.5</v>
      </c>
      <c r="BF17" s="609">
        <v>98867254</v>
      </c>
      <c r="BG17" s="567">
        <v>10607174.166666666</v>
      </c>
      <c r="BH17" s="566">
        <v>10607174.166666666</v>
      </c>
      <c r="BI17" s="566">
        <v>10607174.166666666</v>
      </c>
      <c r="BJ17" s="566">
        <v>10607174.166666666</v>
      </c>
      <c r="BK17" s="566">
        <v>10607174.166666666</v>
      </c>
      <c r="BL17" s="566">
        <v>10607174.166666666</v>
      </c>
      <c r="BM17" s="566">
        <v>10607174.166666666</v>
      </c>
      <c r="BN17" s="566">
        <v>10607174.166666666</v>
      </c>
      <c r="BO17" s="566">
        <v>10607174.166666666</v>
      </c>
      <c r="BP17" s="566">
        <v>10607174.166666666</v>
      </c>
      <c r="BQ17" s="566">
        <v>10607174.166666666</v>
      </c>
      <c r="BR17" s="566">
        <v>10607174.166666666</v>
      </c>
      <c r="BS17" s="609">
        <v>127286090</v>
      </c>
    </row>
    <row r="18" spans="1:71">
      <c r="A18" s="557"/>
      <c r="B18" s="610" t="s">
        <v>361</v>
      </c>
      <c r="C18" s="564" t="s">
        <v>258</v>
      </c>
      <c r="D18" s="569">
        <v>1664.24</v>
      </c>
      <c r="E18" s="568">
        <v>148055.54999999996</v>
      </c>
      <c r="F18" s="568">
        <v>133764.55999999947</v>
      </c>
      <c r="G18" s="568">
        <v>152102.13000000003</v>
      </c>
      <c r="H18" s="568">
        <v>172770.7900000005</v>
      </c>
      <c r="I18" s="568">
        <v>127699.19999999879</v>
      </c>
      <c r="J18" s="568">
        <v>164874.7899999989</v>
      </c>
      <c r="K18" s="568">
        <v>98094.089999999735</v>
      </c>
      <c r="L18" s="568">
        <v>178711.98999999985</v>
      </c>
      <c r="M18" s="568">
        <v>181608.28999999946</v>
      </c>
      <c r="N18" s="568">
        <v>243626.96000000136</v>
      </c>
      <c r="O18" s="568">
        <v>259592.07000000143</v>
      </c>
      <c r="P18" s="568">
        <v>158182.01999999987</v>
      </c>
      <c r="Q18" s="549">
        <v>2020746.6799999992</v>
      </c>
      <c r="R18" s="569">
        <v>10271.849999999999</v>
      </c>
      <c r="S18" s="570">
        <v>109205.86000000002</v>
      </c>
      <c r="T18" s="568">
        <v>189960.97000000018</v>
      </c>
      <c r="U18" s="568">
        <v>308233.47000000003</v>
      </c>
      <c r="V18" s="568">
        <v>953437.86</v>
      </c>
      <c r="W18" s="568">
        <v>171551.65999999997</v>
      </c>
      <c r="X18" s="568">
        <v>109262.59999999999</v>
      </c>
      <c r="Y18" s="568">
        <v>959088</v>
      </c>
      <c r="Z18" s="568">
        <v>204031</v>
      </c>
      <c r="AA18" s="568">
        <v>273506</v>
      </c>
      <c r="AB18" s="568">
        <v>1852393</v>
      </c>
      <c r="AC18" s="568">
        <v>469353.5</v>
      </c>
      <c r="AD18" s="568">
        <v>-779889.77000000048</v>
      </c>
      <c r="AE18" s="544">
        <v>4830406</v>
      </c>
      <c r="AF18" s="567">
        <v>9291.84</v>
      </c>
      <c r="AG18" s="566">
        <v>0</v>
      </c>
      <c r="AH18" s="566">
        <v>0</v>
      </c>
      <c r="AI18" s="566">
        <v>231359</v>
      </c>
      <c r="AJ18" s="566">
        <v>245477</v>
      </c>
      <c r="AK18" s="566">
        <v>153314</v>
      </c>
      <c r="AL18" s="566">
        <v>286019</v>
      </c>
      <c r="AM18" s="566">
        <v>165330</v>
      </c>
      <c r="AN18" s="566">
        <v>249324</v>
      </c>
      <c r="AO18" s="566">
        <v>226699.89999999997</v>
      </c>
      <c r="AP18" s="566">
        <v>1257630</v>
      </c>
      <c r="AQ18" s="566">
        <v>179362.47000000009</v>
      </c>
      <c r="AR18" s="566">
        <v>1748078.79</v>
      </c>
      <c r="AS18" s="609">
        <v>4751886</v>
      </c>
      <c r="AT18" s="567">
        <v>53078</v>
      </c>
      <c r="AU18" s="566">
        <v>3049614</v>
      </c>
      <c r="AV18" s="566">
        <v>617731</v>
      </c>
      <c r="AW18" s="566">
        <v>3857296</v>
      </c>
      <c r="AX18" s="566">
        <v>550290</v>
      </c>
      <c r="AY18" s="566">
        <v>373490</v>
      </c>
      <c r="AZ18" s="566">
        <v>1057400</v>
      </c>
      <c r="BA18" s="566">
        <v>2221164</v>
      </c>
      <c r="BB18" s="566">
        <v>9481443.25</v>
      </c>
      <c r="BC18" s="566">
        <v>9481443.25</v>
      </c>
      <c r="BD18" s="566">
        <v>9481443.25</v>
      </c>
      <c r="BE18" s="566">
        <v>9481443.25</v>
      </c>
      <c r="BF18" s="609">
        <v>49705836</v>
      </c>
      <c r="BG18" s="567">
        <v>4439218</v>
      </c>
      <c r="BH18" s="566">
        <v>4439218</v>
      </c>
      <c r="BI18" s="566">
        <v>4439218</v>
      </c>
      <c r="BJ18" s="566">
        <v>4439218</v>
      </c>
      <c r="BK18" s="566">
        <v>4439218</v>
      </c>
      <c r="BL18" s="566">
        <v>4439218</v>
      </c>
      <c r="BM18" s="566">
        <v>4439218</v>
      </c>
      <c r="BN18" s="566">
        <v>4439218</v>
      </c>
      <c r="BO18" s="566">
        <v>4439218</v>
      </c>
      <c r="BP18" s="566">
        <v>4439218</v>
      </c>
      <c r="BQ18" s="566">
        <v>4439218</v>
      </c>
      <c r="BR18" s="566">
        <v>4439218</v>
      </c>
      <c r="BS18" s="609">
        <v>53270616</v>
      </c>
    </row>
    <row r="19" spans="1:71">
      <c r="A19" s="557"/>
      <c r="B19" s="610" t="s">
        <v>362</v>
      </c>
      <c r="C19" s="564" t="s">
        <v>363</v>
      </c>
      <c r="D19" s="569">
        <v>171.26999999999998</v>
      </c>
      <c r="E19" s="568">
        <v>9761.8200000000015</v>
      </c>
      <c r="F19" s="568">
        <v>11838.329999999994</v>
      </c>
      <c r="G19" s="568">
        <v>12737.339999999982</v>
      </c>
      <c r="H19" s="568">
        <v>16052.319999999985</v>
      </c>
      <c r="I19" s="568">
        <v>12519.499999999995</v>
      </c>
      <c r="J19" s="568">
        <v>15458.420000000011</v>
      </c>
      <c r="K19" s="568">
        <v>17649.700000000019</v>
      </c>
      <c r="L19" s="568">
        <v>19860.999999999982</v>
      </c>
      <c r="M19" s="568">
        <v>17980.369999999981</v>
      </c>
      <c r="N19" s="568">
        <v>18674.439999999999</v>
      </c>
      <c r="O19" s="568">
        <v>18113.479999999992</v>
      </c>
      <c r="P19" s="568">
        <v>30121.230000000054</v>
      </c>
      <c r="Q19" s="549">
        <v>200939.21999999997</v>
      </c>
      <c r="R19" s="569">
        <v>326.31</v>
      </c>
      <c r="S19" s="570">
        <v>10576.43</v>
      </c>
      <c r="T19" s="568">
        <v>11997.600000000002</v>
      </c>
      <c r="U19" s="568">
        <v>13848.640000000005</v>
      </c>
      <c r="V19" s="568">
        <v>15263.470000000003</v>
      </c>
      <c r="W19" s="568">
        <v>16144.189999999999</v>
      </c>
      <c r="X19" s="568">
        <v>15355.100000000004</v>
      </c>
      <c r="Y19" s="568">
        <v>15443.720000000005</v>
      </c>
      <c r="Z19" s="568">
        <v>15819.660000000005</v>
      </c>
      <c r="AA19" s="568">
        <v>17363.539999999997</v>
      </c>
      <c r="AB19" s="568">
        <v>20972.860000000004</v>
      </c>
      <c r="AC19" s="568">
        <v>15347.840000000007</v>
      </c>
      <c r="AD19" s="568">
        <v>-14902.360000000044</v>
      </c>
      <c r="AE19" s="544">
        <v>153557</v>
      </c>
      <c r="AF19" s="567">
        <v>320.07</v>
      </c>
      <c r="AG19" s="566">
        <v>0</v>
      </c>
      <c r="AH19" s="566">
        <v>0</v>
      </c>
      <c r="AI19" s="566">
        <v>10415</v>
      </c>
      <c r="AJ19" s="566">
        <v>14232</v>
      </c>
      <c r="AK19" s="566">
        <v>15717</v>
      </c>
      <c r="AL19" s="566">
        <v>17080</v>
      </c>
      <c r="AM19" s="566">
        <v>16337</v>
      </c>
      <c r="AN19" s="566">
        <v>18579</v>
      </c>
      <c r="AO19" s="566">
        <v>17162.260000000002</v>
      </c>
      <c r="AP19" s="566">
        <v>21298</v>
      </c>
      <c r="AQ19" s="566">
        <v>22346.599999999984</v>
      </c>
      <c r="AR19" s="566">
        <v>129721.07</v>
      </c>
      <c r="AS19" s="609">
        <v>283208</v>
      </c>
      <c r="AT19" s="567">
        <v>116</v>
      </c>
      <c r="AU19" s="566">
        <v>11635</v>
      </c>
      <c r="AV19" s="566">
        <v>17005</v>
      </c>
      <c r="AW19" s="566">
        <v>13900</v>
      </c>
      <c r="AX19" s="566">
        <v>14633</v>
      </c>
      <c r="AY19" s="566">
        <v>17077</v>
      </c>
      <c r="AZ19" s="566">
        <v>20234</v>
      </c>
      <c r="BA19" s="566">
        <v>15175</v>
      </c>
      <c r="BB19" s="566">
        <v>16342</v>
      </c>
      <c r="BC19" s="566">
        <v>16342</v>
      </c>
      <c r="BD19" s="566">
        <v>16342</v>
      </c>
      <c r="BE19" s="566">
        <v>16342</v>
      </c>
      <c r="BF19" s="609">
        <v>175143</v>
      </c>
      <c r="BG19" s="567">
        <v>17414.083333333332</v>
      </c>
      <c r="BH19" s="566">
        <v>17414.083333333332</v>
      </c>
      <c r="BI19" s="566">
        <v>17414.083333333332</v>
      </c>
      <c r="BJ19" s="566">
        <v>17414.083333333332</v>
      </c>
      <c r="BK19" s="566">
        <v>17414.083333333332</v>
      </c>
      <c r="BL19" s="566">
        <v>17414.083333333332</v>
      </c>
      <c r="BM19" s="566">
        <v>17414.083333333332</v>
      </c>
      <c r="BN19" s="566">
        <v>17414.083333333332</v>
      </c>
      <c r="BO19" s="566">
        <v>17414.083333333332</v>
      </c>
      <c r="BP19" s="566">
        <v>17414.083333333332</v>
      </c>
      <c r="BQ19" s="566">
        <v>17414.083333333332</v>
      </c>
      <c r="BR19" s="566">
        <v>17414.083333333332</v>
      </c>
      <c r="BS19" s="609">
        <v>208969</v>
      </c>
    </row>
    <row r="20" spans="1:71">
      <c r="A20" s="557"/>
      <c r="B20" s="610" t="s">
        <v>364</v>
      </c>
      <c r="C20" s="564" t="s">
        <v>260</v>
      </c>
      <c r="D20" s="569"/>
      <c r="E20" s="568"/>
      <c r="F20" s="568"/>
      <c r="G20" s="568">
        <v>1757.34</v>
      </c>
      <c r="H20" s="568"/>
      <c r="I20" s="568"/>
      <c r="J20" s="568"/>
      <c r="K20" s="568"/>
      <c r="L20" s="568"/>
      <c r="M20" s="568"/>
      <c r="N20" s="568"/>
      <c r="O20" s="568"/>
      <c r="P20" s="568">
        <v>5316.12</v>
      </c>
      <c r="Q20" s="549">
        <v>7073.46</v>
      </c>
      <c r="R20" s="569"/>
      <c r="S20" s="568"/>
      <c r="T20" s="568"/>
      <c r="U20" s="568">
        <v>0</v>
      </c>
      <c r="V20" s="568">
        <v>0</v>
      </c>
      <c r="W20" s="568">
        <v>0</v>
      </c>
      <c r="X20" s="568">
        <v>0</v>
      </c>
      <c r="Y20" s="568">
        <v>0</v>
      </c>
      <c r="Z20" s="568">
        <v>0</v>
      </c>
      <c r="AA20" s="568">
        <v>0</v>
      </c>
      <c r="AB20" s="568">
        <v>0</v>
      </c>
      <c r="AC20" s="568"/>
      <c r="AD20" s="568">
        <v>8507</v>
      </c>
      <c r="AE20" s="544">
        <v>8507</v>
      </c>
      <c r="AF20" s="567">
        <v>0</v>
      </c>
      <c r="AG20" s="566">
        <v>0</v>
      </c>
      <c r="AH20" s="566">
        <v>0</v>
      </c>
      <c r="AI20" s="566">
        <v>0</v>
      </c>
      <c r="AJ20" s="566">
        <v>0</v>
      </c>
      <c r="AK20" s="566">
        <v>0</v>
      </c>
      <c r="AL20" s="566">
        <v>0</v>
      </c>
      <c r="AM20" s="566">
        <v>0</v>
      </c>
      <c r="AN20" s="566">
        <v>0</v>
      </c>
      <c r="AO20" s="566">
        <v>0</v>
      </c>
      <c r="AP20" s="566">
        <v>0</v>
      </c>
      <c r="AQ20" s="566">
        <v>0</v>
      </c>
      <c r="AR20" s="566">
        <v>8384.5658546489522</v>
      </c>
      <c r="AS20" s="609">
        <v>8384.5658546489522</v>
      </c>
      <c r="AT20" s="567">
        <v>0</v>
      </c>
      <c r="AU20" s="566">
        <v>0</v>
      </c>
      <c r="AV20" s="566">
        <v>0</v>
      </c>
      <c r="AW20" s="566">
        <v>0</v>
      </c>
      <c r="AX20" s="566">
        <v>0</v>
      </c>
      <c r="AY20" s="566">
        <v>0</v>
      </c>
      <c r="AZ20" s="566">
        <v>0</v>
      </c>
      <c r="BA20" s="566">
        <v>0</v>
      </c>
      <c r="BB20" s="566">
        <v>2198</v>
      </c>
      <c r="BC20" s="566">
        <v>2198</v>
      </c>
      <c r="BD20" s="566">
        <v>2198</v>
      </c>
      <c r="BE20" s="566">
        <v>2198</v>
      </c>
      <c r="BF20" s="609">
        <v>8792</v>
      </c>
      <c r="BG20" s="567">
        <v>732.66666666666663</v>
      </c>
      <c r="BH20" s="566">
        <v>732.66666666666663</v>
      </c>
      <c r="BI20" s="566">
        <v>732.66666666666663</v>
      </c>
      <c r="BJ20" s="566">
        <v>732.66666666666663</v>
      </c>
      <c r="BK20" s="566">
        <v>732.66666666666663</v>
      </c>
      <c r="BL20" s="566">
        <v>732.66666666666663</v>
      </c>
      <c r="BM20" s="566">
        <v>732.66666666666663</v>
      </c>
      <c r="BN20" s="566">
        <v>732.66666666666663</v>
      </c>
      <c r="BO20" s="566">
        <v>732.66666666666663</v>
      </c>
      <c r="BP20" s="566">
        <v>732.66666666666663</v>
      </c>
      <c r="BQ20" s="566">
        <v>732.66666666666663</v>
      </c>
      <c r="BR20" s="566">
        <v>732.66666666666663</v>
      </c>
      <c r="BS20" s="609">
        <v>8792</v>
      </c>
    </row>
    <row r="21" spans="1:71" s="528" customFormat="1" ht="15.75" thickBot="1">
      <c r="A21" s="608"/>
      <c r="B21" s="562" t="s">
        <v>161</v>
      </c>
      <c r="C21" s="561"/>
      <c r="D21" s="606">
        <v>33978625.511699907</v>
      </c>
      <c r="E21" s="606">
        <v>39007792.947783597</v>
      </c>
      <c r="F21" s="606">
        <v>48537562.392252192</v>
      </c>
      <c r="G21" s="606">
        <v>56851355.706319109</v>
      </c>
      <c r="H21" s="606">
        <v>47279509.348058507</v>
      </c>
      <c r="I21" s="606">
        <v>55572834.307439081</v>
      </c>
      <c r="J21" s="606">
        <v>56000725.3861688</v>
      </c>
      <c r="K21" s="606">
        <v>59708335.372915395</v>
      </c>
      <c r="L21" s="606">
        <v>60846656.417408608</v>
      </c>
      <c r="M21" s="606">
        <v>60935381.119590178</v>
      </c>
      <c r="N21" s="606">
        <v>61002193.280765399</v>
      </c>
      <c r="O21" s="606">
        <v>58249080.798995398</v>
      </c>
      <c r="P21" s="606">
        <v>35336034.289999463</v>
      </c>
      <c r="Q21" s="606">
        <v>673306086.87939548</v>
      </c>
      <c r="R21" s="607">
        <v>44267057.969999991</v>
      </c>
      <c r="S21" s="606">
        <v>49179926.420000017</v>
      </c>
      <c r="T21" s="606">
        <v>50520713.549999997</v>
      </c>
      <c r="U21" s="606">
        <v>50542518.169999979</v>
      </c>
      <c r="V21" s="606">
        <v>51735639.970000185</v>
      </c>
      <c r="W21" s="606">
        <v>49074081.636000037</v>
      </c>
      <c r="X21" s="606">
        <v>48888835.667200014</v>
      </c>
      <c r="Y21" s="606">
        <v>50926272.243865982</v>
      </c>
      <c r="Z21" s="606">
        <v>49476066.328405954</v>
      </c>
      <c r="AA21" s="606">
        <v>51844703.794048011</v>
      </c>
      <c r="AB21" s="606">
        <v>53424732.168396741</v>
      </c>
      <c r="AC21" s="606">
        <v>110518943.99999997</v>
      </c>
      <c r="AD21" s="606">
        <v>42211400.893017404</v>
      </c>
      <c r="AE21" s="605">
        <v>702610893.10093427</v>
      </c>
      <c r="AF21" s="604">
        <v>44639864.280000009</v>
      </c>
      <c r="AG21" s="603">
        <v>50396468.744108662</v>
      </c>
      <c r="AH21" s="603">
        <v>51334903</v>
      </c>
      <c r="AI21" s="603">
        <v>51238605</v>
      </c>
      <c r="AJ21" s="603">
        <v>51995958</v>
      </c>
      <c r="AK21" s="603">
        <v>52555951</v>
      </c>
      <c r="AL21" s="603">
        <v>53370865</v>
      </c>
      <c r="AM21" s="603">
        <v>53008374</v>
      </c>
      <c r="AN21" s="603">
        <v>105143347</v>
      </c>
      <c r="AO21" s="603">
        <v>53811113.743485972</v>
      </c>
      <c r="AP21" s="603">
        <v>71901693</v>
      </c>
      <c r="AQ21" s="603">
        <v>68641861.986722246</v>
      </c>
      <c r="AR21" s="603">
        <v>22654978.009937048</v>
      </c>
      <c r="AS21" s="603">
        <v>730693982.76425385</v>
      </c>
      <c r="AT21" s="604">
        <v>52015259</v>
      </c>
      <c r="AU21" s="603">
        <v>54804973</v>
      </c>
      <c r="AV21" s="603">
        <v>48450197</v>
      </c>
      <c r="AW21" s="603">
        <v>56443804</v>
      </c>
      <c r="AX21" s="603">
        <v>54355446</v>
      </c>
      <c r="AY21" s="603">
        <v>92054183</v>
      </c>
      <c r="AZ21" s="603">
        <v>62445263</v>
      </c>
      <c r="BA21" s="603">
        <v>65862361.768239997</v>
      </c>
      <c r="BB21" s="603">
        <v>80479020.307940006</v>
      </c>
      <c r="BC21" s="603">
        <v>80479020.307940006</v>
      </c>
      <c r="BD21" s="603">
        <v>80479020.307940006</v>
      </c>
      <c r="BE21" s="603">
        <v>80479020.307940006</v>
      </c>
      <c r="BF21" s="603">
        <v>808347570</v>
      </c>
      <c r="BG21" s="604">
        <v>68508336.333333313</v>
      </c>
      <c r="BH21" s="603">
        <v>68508336.333333313</v>
      </c>
      <c r="BI21" s="603">
        <v>68508336.333333313</v>
      </c>
      <c r="BJ21" s="603">
        <v>68508336.333333313</v>
      </c>
      <c r="BK21" s="603">
        <v>68508336.333333313</v>
      </c>
      <c r="BL21" s="603">
        <v>68508336.333333313</v>
      </c>
      <c r="BM21" s="603">
        <v>68508336.333333313</v>
      </c>
      <c r="BN21" s="603">
        <v>68508336.333333313</v>
      </c>
      <c r="BO21" s="603">
        <v>68508336.333333313</v>
      </c>
      <c r="BP21" s="603">
        <v>68508336.333333313</v>
      </c>
      <c r="BQ21" s="603">
        <v>68508336.333333313</v>
      </c>
      <c r="BR21" s="603">
        <v>68508336.333333313</v>
      </c>
      <c r="BS21" s="603">
        <v>822100036</v>
      </c>
    </row>
    <row r="22" spans="1:71" s="565" customFormat="1">
      <c r="D22" s="548"/>
      <c r="E22" s="548"/>
      <c r="F22" s="548"/>
      <c r="G22" s="548"/>
      <c r="H22" s="548"/>
      <c r="I22" s="548"/>
      <c r="J22" s="548"/>
      <c r="K22" s="548"/>
      <c r="L22" s="548"/>
      <c r="M22" s="548"/>
      <c r="N22" s="548"/>
      <c r="O22" s="548"/>
      <c r="P22" s="548"/>
      <c r="Q22" s="548"/>
      <c r="R22" s="602"/>
      <c r="S22" s="602"/>
      <c r="T22" s="602"/>
      <c r="U22" s="602"/>
      <c r="V22" s="602"/>
      <c r="W22" s="602"/>
      <c r="X22" s="602"/>
      <c r="Y22" s="602"/>
      <c r="Z22" s="602"/>
      <c r="AA22" s="602"/>
      <c r="AB22" s="602"/>
      <c r="AC22" s="602"/>
      <c r="AD22" s="602"/>
      <c r="AE22" s="602"/>
      <c r="AF22" s="601"/>
      <c r="AG22" s="601"/>
      <c r="AH22" s="601"/>
      <c r="AI22" s="601"/>
      <c r="AJ22" s="601"/>
      <c r="AK22" s="601"/>
      <c r="AL22" s="601"/>
      <c r="AM22" s="601"/>
      <c r="AN22" s="601"/>
      <c r="AO22" s="601"/>
      <c r="AP22" s="601"/>
      <c r="AQ22" s="601"/>
      <c r="AR22" s="601"/>
      <c r="AS22" s="601"/>
      <c r="AT22" s="601"/>
      <c r="AU22" s="601"/>
      <c r="AV22" s="601"/>
      <c r="AW22" s="601"/>
      <c r="AX22" s="601"/>
      <c r="AY22" s="601"/>
      <c r="AZ22" s="601"/>
      <c r="BA22" s="601"/>
      <c r="BB22" s="601"/>
      <c r="BC22" s="601"/>
      <c r="BD22" s="601"/>
      <c r="BE22" s="601"/>
      <c r="BF22" s="601"/>
      <c r="BG22" s="601"/>
      <c r="BH22" s="601"/>
      <c r="BI22" s="601"/>
      <c r="BJ22" s="601"/>
      <c r="BK22" s="601"/>
      <c r="BL22" s="601"/>
      <c r="BM22" s="601"/>
      <c r="BN22" s="601"/>
      <c r="BO22" s="601"/>
      <c r="BP22" s="601"/>
      <c r="BQ22" s="601"/>
      <c r="BR22" s="601"/>
      <c r="BS22" s="601"/>
    </row>
    <row r="23" spans="1:71" s="565" customFormat="1" ht="15.75" thickBot="1">
      <c r="P23" s="625"/>
      <c r="R23" s="600"/>
      <c r="AD23" s="599"/>
      <c r="AE23" s="598"/>
      <c r="AF23" s="597"/>
      <c r="AG23" s="597"/>
      <c r="AH23" s="597"/>
      <c r="AI23" s="597"/>
      <c r="AJ23" s="597"/>
      <c r="AK23" s="597"/>
      <c r="AL23" s="597"/>
      <c r="AM23" s="597"/>
      <c r="AN23" s="597"/>
      <c r="AO23" s="597"/>
      <c r="AP23" s="597"/>
      <c r="AQ23" s="597"/>
      <c r="AR23" s="597"/>
      <c r="AS23" s="597"/>
      <c r="AT23" s="597"/>
      <c r="AU23" s="597"/>
      <c r="AV23" s="597"/>
      <c r="AW23" s="597"/>
      <c r="AX23" s="597"/>
      <c r="AY23" s="597"/>
      <c r="AZ23" s="597"/>
      <c r="BA23" s="597"/>
      <c r="BB23" s="597"/>
      <c r="BC23" s="597"/>
      <c r="BD23" s="597"/>
      <c r="BE23" s="597"/>
      <c r="BF23" s="597"/>
      <c r="BG23" s="597"/>
      <c r="BH23" s="597"/>
      <c r="BI23" s="597"/>
      <c r="BJ23" s="597"/>
      <c r="BK23" s="597"/>
      <c r="BL23" s="597"/>
      <c r="BM23" s="597"/>
      <c r="BN23" s="597"/>
      <c r="BO23" s="597"/>
      <c r="BP23" s="597"/>
      <c r="BQ23" s="597"/>
      <c r="BR23" s="597"/>
      <c r="BS23" s="597"/>
    </row>
    <row r="24" spans="1:71" s="528" customFormat="1" ht="15.75" thickBot="1">
      <c r="D24" s="624" t="s">
        <v>329</v>
      </c>
      <c r="E24" s="596"/>
      <c r="F24" s="596"/>
      <c r="G24" s="596"/>
      <c r="H24" s="596"/>
      <c r="I24" s="596"/>
      <c r="J24" s="596"/>
      <c r="K24" s="596"/>
      <c r="L24" s="596"/>
      <c r="M24" s="596"/>
      <c r="N24" s="596"/>
      <c r="O24" s="596"/>
      <c r="P24" s="596"/>
      <c r="Q24" s="596"/>
      <c r="R24" s="594" t="s">
        <v>330</v>
      </c>
      <c r="S24" s="593"/>
      <c r="T24" s="593"/>
      <c r="U24" s="593"/>
      <c r="V24" s="593"/>
      <c r="W24" s="593"/>
      <c r="X24" s="593"/>
      <c r="Y24" s="593"/>
      <c r="Z24" s="593"/>
      <c r="AA24" s="593"/>
      <c r="AB24" s="593"/>
      <c r="AC24" s="593"/>
      <c r="AD24" s="593"/>
      <c r="AE24" s="595"/>
      <c r="AF24" s="594" t="s">
        <v>331</v>
      </c>
      <c r="AG24" s="592"/>
      <c r="AH24" s="592"/>
      <c r="AI24" s="592"/>
      <c r="AJ24" s="592"/>
      <c r="AK24" s="592"/>
      <c r="AL24" s="593"/>
      <c r="AM24" s="592"/>
      <c r="AN24" s="592"/>
      <c r="AO24" s="592"/>
      <c r="AP24" s="592"/>
      <c r="AQ24" s="592"/>
      <c r="AR24" s="592"/>
      <c r="AS24" s="591"/>
      <c r="AT24" s="594" t="s">
        <v>475</v>
      </c>
      <c r="AU24" s="592"/>
      <c r="AV24" s="592"/>
      <c r="AW24" s="592"/>
      <c r="AX24" s="592"/>
      <c r="AY24" s="592"/>
      <c r="AZ24" s="593"/>
      <c r="BA24" s="592"/>
      <c r="BB24" s="592"/>
      <c r="BC24" s="592"/>
      <c r="BD24" s="592"/>
      <c r="BE24" s="592"/>
      <c r="BF24" s="591"/>
      <c r="BG24" s="594" t="s">
        <v>482</v>
      </c>
      <c r="BH24" s="592"/>
      <c r="BI24" s="592"/>
      <c r="BJ24" s="592"/>
      <c r="BK24" s="592"/>
      <c r="BL24" s="592"/>
      <c r="BM24" s="593"/>
      <c r="BN24" s="592"/>
      <c r="BO24" s="592"/>
      <c r="BP24" s="592"/>
      <c r="BQ24" s="592"/>
      <c r="BR24" s="592"/>
      <c r="BS24" s="591"/>
    </row>
    <row r="25" spans="1:71" s="528" customFormat="1">
      <c r="A25" s="590" t="s">
        <v>365</v>
      </c>
      <c r="B25" s="589" t="s">
        <v>51</v>
      </c>
      <c r="C25" s="588" t="s">
        <v>333</v>
      </c>
      <c r="D25" s="586" t="s">
        <v>334</v>
      </c>
      <c r="E25" s="585" t="s">
        <v>335</v>
      </c>
      <c r="F25" s="585" t="s">
        <v>336</v>
      </c>
      <c r="G25" s="585" t="s">
        <v>337</v>
      </c>
      <c r="H25" s="585" t="s">
        <v>338</v>
      </c>
      <c r="I25" s="585" t="s">
        <v>339</v>
      </c>
      <c r="J25" s="585" t="s">
        <v>340</v>
      </c>
      <c r="K25" s="585" t="s">
        <v>341</v>
      </c>
      <c r="L25" s="585" t="s">
        <v>342</v>
      </c>
      <c r="M25" s="585" t="s">
        <v>343</v>
      </c>
      <c r="N25" s="585" t="s">
        <v>344</v>
      </c>
      <c r="O25" s="585" t="s">
        <v>345</v>
      </c>
      <c r="P25" s="585" t="s">
        <v>346</v>
      </c>
      <c r="Q25" s="587" t="s">
        <v>347</v>
      </c>
      <c r="R25" s="586" t="s">
        <v>334</v>
      </c>
      <c r="S25" s="585" t="s">
        <v>335</v>
      </c>
      <c r="T25" s="585" t="s">
        <v>336</v>
      </c>
      <c r="U25" s="585" t="s">
        <v>337</v>
      </c>
      <c r="V25" s="585" t="s">
        <v>338</v>
      </c>
      <c r="W25" s="585" t="s">
        <v>339</v>
      </c>
      <c r="X25" s="585" t="s">
        <v>340</v>
      </c>
      <c r="Y25" s="585" t="s">
        <v>341</v>
      </c>
      <c r="Z25" s="585" t="s">
        <v>342</v>
      </c>
      <c r="AA25" s="585" t="s">
        <v>343</v>
      </c>
      <c r="AB25" s="585" t="s">
        <v>344</v>
      </c>
      <c r="AC25" s="585" t="s">
        <v>345</v>
      </c>
      <c r="AD25" s="585" t="s">
        <v>401</v>
      </c>
      <c r="AE25" s="582" t="s">
        <v>348</v>
      </c>
      <c r="AF25" s="584" t="s">
        <v>334</v>
      </c>
      <c r="AG25" s="583" t="s">
        <v>335</v>
      </c>
      <c r="AH25" s="583" t="s">
        <v>336</v>
      </c>
      <c r="AI25" s="583" t="s">
        <v>337</v>
      </c>
      <c r="AJ25" s="583" t="s">
        <v>338</v>
      </c>
      <c r="AK25" s="583" t="s">
        <v>339</v>
      </c>
      <c r="AL25" s="583" t="s">
        <v>340</v>
      </c>
      <c r="AM25" s="583" t="s">
        <v>341</v>
      </c>
      <c r="AN25" s="583" t="s">
        <v>342</v>
      </c>
      <c r="AO25" s="583" t="s">
        <v>343</v>
      </c>
      <c r="AP25" s="583" t="s">
        <v>344</v>
      </c>
      <c r="AQ25" s="583" t="s">
        <v>345</v>
      </c>
      <c r="AR25" s="583" t="s">
        <v>426</v>
      </c>
      <c r="AS25" s="582" t="s">
        <v>349</v>
      </c>
      <c r="AT25" s="584" t="s">
        <v>334</v>
      </c>
      <c r="AU25" s="583" t="s">
        <v>335</v>
      </c>
      <c r="AV25" s="583" t="s">
        <v>336</v>
      </c>
      <c r="AW25" s="583" t="s">
        <v>337</v>
      </c>
      <c r="AX25" s="583" t="s">
        <v>338</v>
      </c>
      <c r="AY25" s="583" t="s">
        <v>339</v>
      </c>
      <c r="AZ25" s="583" t="s">
        <v>340</v>
      </c>
      <c r="BA25" s="583" t="s">
        <v>341</v>
      </c>
      <c r="BB25" s="583" t="s">
        <v>342</v>
      </c>
      <c r="BC25" s="583" t="s">
        <v>343</v>
      </c>
      <c r="BD25" s="583" t="s">
        <v>344</v>
      </c>
      <c r="BE25" s="583" t="s">
        <v>345</v>
      </c>
      <c r="BF25" s="582" t="s">
        <v>474</v>
      </c>
      <c r="BG25" s="584" t="s">
        <v>334</v>
      </c>
      <c r="BH25" s="583" t="s">
        <v>335</v>
      </c>
      <c r="BI25" s="583" t="s">
        <v>336</v>
      </c>
      <c r="BJ25" s="583" t="s">
        <v>337</v>
      </c>
      <c r="BK25" s="583" t="s">
        <v>338</v>
      </c>
      <c r="BL25" s="583" t="s">
        <v>339</v>
      </c>
      <c r="BM25" s="583" t="s">
        <v>340</v>
      </c>
      <c r="BN25" s="583" t="s">
        <v>341</v>
      </c>
      <c r="BO25" s="583" t="s">
        <v>342</v>
      </c>
      <c r="BP25" s="583" t="s">
        <v>343</v>
      </c>
      <c r="BQ25" s="583" t="s">
        <v>344</v>
      </c>
      <c r="BR25" s="583" t="s">
        <v>345</v>
      </c>
      <c r="BS25" s="582" t="s">
        <v>483</v>
      </c>
    </row>
    <row r="26" spans="1:71" ht="15" customHeight="1">
      <c r="A26" s="557" t="s">
        <v>4</v>
      </c>
      <c r="B26" s="565" t="s">
        <v>53</v>
      </c>
      <c r="C26" s="564" t="s">
        <v>52</v>
      </c>
      <c r="D26" s="569">
        <v>20942354.18999996</v>
      </c>
      <c r="E26" s="568">
        <v>24087514.350000046</v>
      </c>
      <c r="F26" s="568">
        <v>32478667.840000074</v>
      </c>
      <c r="G26" s="568">
        <v>33505926.410000112</v>
      </c>
      <c r="H26" s="568">
        <v>27838023.790000007</v>
      </c>
      <c r="I26" s="568">
        <v>37196981.979999989</v>
      </c>
      <c r="J26" s="568">
        <v>36403601.780000024</v>
      </c>
      <c r="K26" s="568">
        <v>39616299.000000119</v>
      </c>
      <c r="L26" s="568">
        <v>40307061.239999875</v>
      </c>
      <c r="M26" s="568">
        <v>40762058.86999999</v>
      </c>
      <c r="N26" s="568">
        <v>42896932.729999922</v>
      </c>
      <c r="O26" s="568">
        <v>23102204.400000021</v>
      </c>
      <c r="P26" s="570">
        <v>52593887.230000295</v>
      </c>
      <c r="Q26" s="549">
        <v>451731513.81000048</v>
      </c>
      <c r="R26" s="569">
        <v>31384523.359999988</v>
      </c>
      <c r="S26" s="568">
        <v>35004664.450000063</v>
      </c>
      <c r="T26" s="568">
        <v>36691887.989999995</v>
      </c>
      <c r="U26" s="568">
        <v>36153222.749999978</v>
      </c>
      <c r="V26" s="568">
        <v>36958257.050000183</v>
      </c>
      <c r="W26" s="570">
        <v>40243046.530000024</v>
      </c>
      <c r="X26" s="568">
        <v>6139490.9400000032</v>
      </c>
      <c r="Y26" s="568">
        <v>6043470.0199999874</v>
      </c>
      <c r="Z26" s="568">
        <v>5346694.4300000099</v>
      </c>
      <c r="AA26" s="570">
        <v>16125285.92</v>
      </c>
      <c r="AB26" s="568">
        <v>27634361.640000038</v>
      </c>
      <c r="AC26" s="568">
        <v>86312457.300000012</v>
      </c>
      <c r="AD26" s="568">
        <v>114993280.61999977</v>
      </c>
      <c r="AE26" s="544">
        <v>479030643</v>
      </c>
      <c r="AF26" s="567">
        <v>39427816.700000003</v>
      </c>
      <c r="AG26" s="566">
        <v>9741068.0899999999</v>
      </c>
      <c r="AH26" s="566">
        <v>7953981</v>
      </c>
      <c r="AI26" s="566">
        <v>8188232</v>
      </c>
      <c r="AJ26" s="566">
        <v>7841839</v>
      </c>
      <c r="AK26" s="566">
        <v>19461059</v>
      </c>
      <c r="AL26" s="566">
        <v>20316292</v>
      </c>
      <c r="AM26" s="566">
        <v>18664477</v>
      </c>
      <c r="AN26" s="566">
        <v>64438990</v>
      </c>
      <c r="AO26" s="566">
        <v>20034894</v>
      </c>
      <c r="AP26" s="566">
        <v>59928514</v>
      </c>
      <c r="AQ26" s="566">
        <v>60102943</v>
      </c>
      <c r="AR26" s="581">
        <v>164478299.20999998</v>
      </c>
      <c r="AS26" s="544">
        <v>500578405</v>
      </c>
      <c r="AT26" s="567">
        <v>46154932</v>
      </c>
      <c r="AU26" s="566">
        <v>11826972</v>
      </c>
      <c r="AV26" s="566">
        <v>1184640</v>
      </c>
      <c r="AW26" s="566">
        <v>8525494</v>
      </c>
      <c r="AX26" s="566">
        <v>18353556</v>
      </c>
      <c r="AY26" s="566">
        <v>52630145</v>
      </c>
      <c r="AZ26" s="566">
        <v>25692465</v>
      </c>
      <c r="BA26" s="566">
        <v>56417126</v>
      </c>
      <c r="BB26" s="566">
        <v>86595886.25</v>
      </c>
      <c r="BC26" s="566">
        <v>86595886.25</v>
      </c>
      <c r="BD26" s="566">
        <v>86595886.25</v>
      </c>
      <c r="BE26" s="566">
        <v>86595886.25</v>
      </c>
      <c r="BF26" s="544">
        <v>567168875</v>
      </c>
      <c r="BG26" s="567">
        <v>48198349.25</v>
      </c>
      <c r="BH26" s="566">
        <v>48198349.25</v>
      </c>
      <c r="BI26" s="566">
        <v>48198349.25</v>
      </c>
      <c r="BJ26" s="566">
        <v>48198349.25</v>
      </c>
      <c r="BK26" s="566">
        <v>48198349.25</v>
      </c>
      <c r="BL26" s="566">
        <v>48198349.25</v>
      </c>
      <c r="BM26" s="566">
        <v>48198349.25</v>
      </c>
      <c r="BN26" s="566">
        <v>48198349.25</v>
      </c>
      <c r="BO26" s="566">
        <v>48198349.25</v>
      </c>
      <c r="BP26" s="566">
        <v>48198349.25</v>
      </c>
      <c r="BQ26" s="566">
        <v>48198349.25</v>
      </c>
      <c r="BR26" s="566">
        <v>48198349.25</v>
      </c>
      <c r="BS26" s="544">
        <v>578380191</v>
      </c>
    </row>
    <row r="27" spans="1:71" ht="15" customHeight="1">
      <c r="A27" s="557"/>
      <c r="B27" s="565" t="s">
        <v>55</v>
      </c>
      <c r="C27" s="564" t="s">
        <v>54</v>
      </c>
      <c r="D27" s="569">
        <v>303093.60000000015</v>
      </c>
      <c r="E27" s="568">
        <v>348687.12999999995</v>
      </c>
      <c r="F27" s="568">
        <v>416949.65999999992</v>
      </c>
      <c r="G27" s="568">
        <v>504676.2100000002</v>
      </c>
      <c r="H27" s="568">
        <v>419073.2200000002</v>
      </c>
      <c r="I27" s="568">
        <v>498600.09000000008</v>
      </c>
      <c r="J27" s="568">
        <v>501977.03000000044</v>
      </c>
      <c r="K27" s="568">
        <v>535817.41000000015</v>
      </c>
      <c r="L27" s="568">
        <v>545963.97999999986</v>
      </c>
      <c r="M27" s="568">
        <v>549397.68999999994</v>
      </c>
      <c r="N27" s="568">
        <v>544692.67999999959</v>
      </c>
      <c r="O27" s="568">
        <v>505277.92999999993</v>
      </c>
      <c r="P27" s="570">
        <v>793253.24999999895</v>
      </c>
      <c r="Q27" s="549">
        <v>6467459.8799999999</v>
      </c>
      <c r="R27" s="569">
        <v>425614.42</v>
      </c>
      <c r="S27" s="568">
        <v>470918.44000000024</v>
      </c>
      <c r="T27" s="568">
        <v>485088.1</v>
      </c>
      <c r="U27" s="568">
        <v>484124.51999999996</v>
      </c>
      <c r="V27" s="568">
        <v>489863.40999999963</v>
      </c>
      <c r="W27" s="570">
        <v>471151.20999999956</v>
      </c>
      <c r="X27" s="568">
        <v>470171.73</v>
      </c>
      <c r="Y27" s="568">
        <v>486249.10999999993</v>
      </c>
      <c r="Z27" s="568">
        <v>474679.30000000016</v>
      </c>
      <c r="AA27" s="570">
        <v>498114.4800000001</v>
      </c>
      <c r="AB27" s="568">
        <v>501613.20999999996</v>
      </c>
      <c r="AC27" s="568">
        <v>1217966.8700000001</v>
      </c>
      <c r="AD27" s="568">
        <v>449605.20000000019</v>
      </c>
      <c r="AE27" s="544">
        <v>6925160</v>
      </c>
      <c r="AF27" s="567">
        <v>434000.42000000004</v>
      </c>
      <c r="AG27" s="566">
        <v>480786.03</v>
      </c>
      <c r="AH27" s="566">
        <v>496943</v>
      </c>
      <c r="AI27" s="566">
        <v>492199</v>
      </c>
      <c r="AJ27" s="566">
        <v>506624</v>
      </c>
      <c r="AK27" s="566">
        <v>514985</v>
      </c>
      <c r="AL27" s="566">
        <v>512174</v>
      </c>
      <c r="AM27" s="566">
        <v>533275</v>
      </c>
      <c r="AN27" s="566">
        <v>1090636</v>
      </c>
      <c r="AO27" s="566">
        <v>522897</v>
      </c>
      <c r="AP27" s="566">
        <v>476251</v>
      </c>
      <c r="AQ27" s="566">
        <v>685787</v>
      </c>
      <c r="AR27" s="566">
        <v>442508.54999999981</v>
      </c>
      <c r="AS27" s="544">
        <v>7189066</v>
      </c>
      <c r="AT27" s="567">
        <v>424171</v>
      </c>
      <c r="AU27" s="566">
        <v>421377</v>
      </c>
      <c r="AV27" s="566">
        <v>391640</v>
      </c>
      <c r="AW27" s="566">
        <v>446433</v>
      </c>
      <c r="AX27" s="566">
        <v>442984</v>
      </c>
      <c r="AY27" s="566">
        <v>745393</v>
      </c>
      <c r="AZ27" s="566">
        <v>508483</v>
      </c>
      <c r="BA27" s="566">
        <v>527806</v>
      </c>
      <c r="BB27" s="566">
        <v>609139</v>
      </c>
      <c r="BC27" s="566">
        <v>609139</v>
      </c>
      <c r="BD27" s="566">
        <v>609139</v>
      </c>
      <c r="BE27" s="566">
        <v>609139</v>
      </c>
      <c r="BF27" s="544">
        <v>6344843</v>
      </c>
      <c r="BG27" s="567">
        <v>645670.91666666663</v>
      </c>
      <c r="BH27" s="566">
        <v>645670.91666666663</v>
      </c>
      <c r="BI27" s="566">
        <v>645670.91666666663</v>
      </c>
      <c r="BJ27" s="566">
        <v>645670.91666666663</v>
      </c>
      <c r="BK27" s="566">
        <v>645670.91666666663</v>
      </c>
      <c r="BL27" s="566">
        <v>645670.91666666663</v>
      </c>
      <c r="BM27" s="566">
        <v>645670.91666666663</v>
      </c>
      <c r="BN27" s="566">
        <v>645670.91666666663</v>
      </c>
      <c r="BO27" s="566">
        <v>645670.91666666663</v>
      </c>
      <c r="BP27" s="566">
        <v>645670.91666666663</v>
      </c>
      <c r="BQ27" s="566">
        <v>645670.91666666663</v>
      </c>
      <c r="BR27" s="566">
        <v>645670.91666666663</v>
      </c>
      <c r="BS27" s="544">
        <v>7748051</v>
      </c>
    </row>
    <row r="28" spans="1:71" s="571" customFormat="1">
      <c r="A28" s="578" t="s">
        <v>366</v>
      </c>
      <c r="B28" s="577"/>
      <c r="C28" s="576"/>
      <c r="D28" s="549">
        <v>21245447.789999962</v>
      </c>
      <c r="E28" s="549">
        <v>24436201.480000045</v>
      </c>
      <c r="F28" s="549">
        <v>32895617.500000075</v>
      </c>
      <c r="G28" s="549">
        <v>34010602.620000109</v>
      </c>
      <c r="H28" s="549">
        <v>28257097.010000005</v>
      </c>
      <c r="I28" s="549">
        <v>37695582.069999993</v>
      </c>
      <c r="J28" s="549">
        <v>36905578.810000025</v>
      </c>
      <c r="K28" s="549">
        <v>40152116.410000116</v>
      </c>
      <c r="L28" s="549">
        <v>40853025.219999872</v>
      </c>
      <c r="M28" s="549">
        <v>41311456.559999987</v>
      </c>
      <c r="N28" s="549">
        <v>43441625.409999922</v>
      </c>
      <c r="O28" s="549">
        <v>23607482.330000021</v>
      </c>
      <c r="P28" s="549">
        <v>53387140.480000295</v>
      </c>
      <c r="Q28" s="549">
        <v>458198973.69000047</v>
      </c>
      <c r="R28" s="575">
        <v>31810137.77999999</v>
      </c>
      <c r="S28" s="549">
        <v>35475582.89000006</v>
      </c>
      <c r="T28" s="549">
        <v>37176976.089999996</v>
      </c>
      <c r="U28" s="549">
        <v>36637347.269999981</v>
      </c>
      <c r="V28" s="549">
        <v>37448120.46000018</v>
      </c>
      <c r="W28" s="549">
        <v>40714197.740000024</v>
      </c>
      <c r="X28" s="549">
        <v>6609662.6700000037</v>
      </c>
      <c r="Y28" s="549">
        <v>6529719.1299999878</v>
      </c>
      <c r="Z28" s="549">
        <v>5821373.7300000098</v>
      </c>
      <c r="AA28" s="549">
        <v>16623400.4</v>
      </c>
      <c r="AB28" s="549">
        <v>28135974.850000039</v>
      </c>
      <c r="AC28" s="549">
        <v>87530424.170000017</v>
      </c>
      <c r="AD28" s="549">
        <v>115442885.81999977</v>
      </c>
      <c r="AE28" s="544">
        <v>485955803</v>
      </c>
      <c r="AF28" s="574">
        <v>39861817.120000005</v>
      </c>
      <c r="AG28" s="573">
        <v>10221854.119999999</v>
      </c>
      <c r="AH28" s="573">
        <v>8450924</v>
      </c>
      <c r="AI28" s="573">
        <v>8680431</v>
      </c>
      <c r="AJ28" s="573">
        <v>8348463</v>
      </c>
      <c r="AK28" s="573">
        <v>19976044</v>
      </c>
      <c r="AL28" s="573">
        <v>20828466</v>
      </c>
      <c r="AM28" s="573">
        <v>19197752</v>
      </c>
      <c r="AN28" s="573">
        <v>65529626</v>
      </c>
      <c r="AO28" s="573">
        <v>20557791</v>
      </c>
      <c r="AP28" s="573">
        <v>60404765</v>
      </c>
      <c r="AQ28" s="573">
        <v>60788730</v>
      </c>
      <c r="AR28" s="573">
        <v>164920807.75999999</v>
      </c>
      <c r="AS28" s="544">
        <v>507767471</v>
      </c>
      <c r="AT28" s="549">
        <v>46579103</v>
      </c>
      <c r="AU28" s="549">
        <v>12248349</v>
      </c>
      <c r="AV28" s="549">
        <v>1576280</v>
      </c>
      <c r="AW28" s="549">
        <v>8971927</v>
      </c>
      <c r="AX28" s="549">
        <v>18796540</v>
      </c>
      <c r="AY28" s="549">
        <v>53375538</v>
      </c>
      <c r="AZ28" s="549">
        <v>26200948</v>
      </c>
      <c r="BA28" s="549">
        <v>56944932</v>
      </c>
      <c r="BB28" s="549">
        <v>87205025.25</v>
      </c>
      <c r="BC28" s="549">
        <v>87205025.25</v>
      </c>
      <c r="BD28" s="549">
        <v>87205025.25</v>
      </c>
      <c r="BE28" s="549">
        <v>87205025.25</v>
      </c>
      <c r="BF28" s="544">
        <v>573513718</v>
      </c>
      <c r="BG28" s="549">
        <v>48844020.166666664</v>
      </c>
      <c r="BH28" s="549">
        <v>48844020.166666672</v>
      </c>
      <c r="BI28" s="549">
        <v>48844020.166666672</v>
      </c>
      <c r="BJ28" s="549">
        <v>48844020.166666672</v>
      </c>
      <c r="BK28" s="549">
        <v>48844020.166666672</v>
      </c>
      <c r="BL28" s="549">
        <v>48844020.166666672</v>
      </c>
      <c r="BM28" s="549">
        <v>48844020.166666672</v>
      </c>
      <c r="BN28" s="549">
        <v>48844020.166666672</v>
      </c>
      <c r="BO28" s="549">
        <v>48844020.166666672</v>
      </c>
      <c r="BP28" s="549">
        <v>48844020.166666672</v>
      </c>
      <c r="BQ28" s="549">
        <v>48844020.166666672</v>
      </c>
      <c r="BR28" s="549">
        <v>48844020.166666672</v>
      </c>
      <c r="BS28" s="544">
        <v>586128242</v>
      </c>
    </row>
    <row r="29" spans="1:71" ht="15" customHeight="1">
      <c r="A29" s="557" t="s">
        <v>209</v>
      </c>
      <c r="B29" s="565" t="s">
        <v>119</v>
      </c>
      <c r="C29" s="564" t="s">
        <v>121</v>
      </c>
      <c r="D29" s="569">
        <v>27063.580000000005</v>
      </c>
      <c r="E29" s="568">
        <v>31081.829999999987</v>
      </c>
      <c r="F29" s="568">
        <v>35690.33</v>
      </c>
      <c r="G29" s="568">
        <v>44926.440000000031</v>
      </c>
      <c r="H29" s="568">
        <v>38599.599999999955</v>
      </c>
      <c r="I29" s="568">
        <v>44194.519999999946</v>
      </c>
      <c r="J29" s="568">
        <v>44561.850000000035</v>
      </c>
      <c r="K29" s="568">
        <v>47452.760000000017</v>
      </c>
      <c r="L29" s="568">
        <v>48608.829999999958</v>
      </c>
      <c r="M29" s="568">
        <v>48568.709999999992</v>
      </c>
      <c r="N29" s="568">
        <v>46559.179999999986</v>
      </c>
      <c r="O29" s="568">
        <v>44731.6</v>
      </c>
      <c r="P29" s="570">
        <v>-286945.74000000011</v>
      </c>
      <c r="Q29" s="549">
        <v>215093.48999999982</v>
      </c>
      <c r="R29" s="569">
        <v>85.25</v>
      </c>
      <c r="S29" s="568">
        <v>67.820000000000007</v>
      </c>
      <c r="T29" s="568">
        <v>76.83</v>
      </c>
      <c r="U29" s="568">
        <v>61.290000000000006</v>
      </c>
      <c r="V29" s="568">
        <v>98.27</v>
      </c>
      <c r="W29" s="570">
        <v>68.03</v>
      </c>
      <c r="X29" s="568">
        <v>69.179999999999993</v>
      </c>
      <c r="Y29" s="568">
        <v>95.490000000000023</v>
      </c>
      <c r="Z29" s="568">
        <v>65.070000000000022</v>
      </c>
      <c r="AA29" s="570">
        <v>95.53</v>
      </c>
      <c r="AB29" s="568">
        <v>99.029999999999959</v>
      </c>
      <c r="AC29" s="568">
        <v>16023.710000000005</v>
      </c>
      <c r="AD29" s="568">
        <v>295897.5</v>
      </c>
      <c r="AE29" s="544">
        <v>312803</v>
      </c>
      <c r="AF29" s="567">
        <v>22.46</v>
      </c>
      <c r="AG29" s="566">
        <v>23.580000000000002</v>
      </c>
      <c r="AH29" s="566">
        <v>24</v>
      </c>
      <c r="AI29" s="566">
        <v>24</v>
      </c>
      <c r="AJ29" s="566">
        <v>23</v>
      </c>
      <c r="AK29" s="566">
        <v>24</v>
      </c>
      <c r="AL29" s="566">
        <v>24</v>
      </c>
      <c r="AM29" s="566">
        <v>24</v>
      </c>
      <c r="AN29" s="566">
        <v>24041</v>
      </c>
      <c r="AO29" s="566">
        <v>24</v>
      </c>
      <c r="AP29" s="566">
        <v>3042</v>
      </c>
      <c r="AQ29" s="566">
        <v>33</v>
      </c>
      <c r="AR29" s="566">
        <v>-26988.04</v>
      </c>
      <c r="AS29" s="544">
        <v>341</v>
      </c>
      <c r="AT29" s="567">
        <v>20</v>
      </c>
      <c r="AU29" s="566">
        <v>18</v>
      </c>
      <c r="AV29" s="566">
        <v>17</v>
      </c>
      <c r="AW29" s="566">
        <v>20</v>
      </c>
      <c r="AX29" s="566">
        <v>19</v>
      </c>
      <c r="AY29" s="566">
        <v>33</v>
      </c>
      <c r="AZ29" s="566">
        <v>23</v>
      </c>
      <c r="BA29" s="566">
        <v>23</v>
      </c>
      <c r="BB29" s="566">
        <v>33.5</v>
      </c>
      <c r="BC29" s="566">
        <v>33.5</v>
      </c>
      <c r="BD29" s="566">
        <v>33.5</v>
      </c>
      <c r="BE29" s="566">
        <v>33.5</v>
      </c>
      <c r="BF29" s="544">
        <v>307</v>
      </c>
      <c r="BG29" s="567">
        <v>29.083333333333332</v>
      </c>
      <c r="BH29" s="566">
        <v>29.083333333333336</v>
      </c>
      <c r="BI29" s="566">
        <v>29.083333333333336</v>
      </c>
      <c r="BJ29" s="566">
        <v>29.083333333333336</v>
      </c>
      <c r="BK29" s="566">
        <v>29.083333333333336</v>
      </c>
      <c r="BL29" s="566">
        <v>29.083333333333336</v>
      </c>
      <c r="BM29" s="566">
        <v>29.083333333333336</v>
      </c>
      <c r="BN29" s="566">
        <v>29.083333333333336</v>
      </c>
      <c r="BO29" s="566">
        <v>29.083333333333336</v>
      </c>
      <c r="BP29" s="566">
        <v>29.083333333333336</v>
      </c>
      <c r="BQ29" s="566">
        <v>29.083333333333336</v>
      </c>
      <c r="BR29" s="566">
        <v>29.083333333333336</v>
      </c>
      <c r="BS29" s="544">
        <v>349</v>
      </c>
    </row>
    <row r="30" spans="1:71" ht="15" customHeight="1">
      <c r="A30" s="557"/>
      <c r="B30" s="565" t="s">
        <v>125</v>
      </c>
      <c r="C30" s="564" t="s">
        <v>367</v>
      </c>
      <c r="D30" s="569">
        <v>558774.53000000014</v>
      </c>
      <c r="E30" s="568">
        <v>624453.64999999979</v>
      </c>
      <c r="F30" s="568">
        <v>623165.28</v>
      </c>
      <c r="G30" s="568">
        <v>914816.17</v>
      </c>
      <c r="H30" s="568">
        <v>877819.89000000164</v>
      </c>
      <c r="I30" s="568">
        <v>689732.5200000006</v>
      </c>
      <c r="J30" s="568">
        <v>764371.78000000014</v>
      </c>
      <c r="K30" s="568">
        <v>805704.4299999997</v>
      </c>
      <c r="L30" s="568">
        <v>799043.46000000008</v>
      </c>
      <c r="M30" s="568">
        <v>756446.82999999926</v>
      </c>
      <c r="N30" s="568">
        <v>654248.05999999959</v>
      </c>
      <c r="O30" s="568">
        <v>188373.5499999997</v>
      </c>
      <c r="P30" s="570">
        <v>-2347212.2100000004</v>
      </c>
      <c r="Q30" s="549">
        <v>5909737.9399999995</v>
      </c>
      <c r="R30" s="569">
        <v>652621.03999999957</v>
      </c>
      <c r="S30" s="568">
        <v>721217.62999999989</v>
      </c>
      <c r="T30" s="568">
        <v>33081.390000000356</v>
      </c>
      <c r="U30" s="568">
        <v>714938.67000000039</v>
      </c>
      <c r="V30" s="568">
        <v>737562.57</v>
      </c>
      <c r="W30" s="570">
        <v>1258382.3800000018</v>
      </c>
      <c r="X30" s="568">
        <v>1384374.3599999999</v>
      </c>
      <c r="Y30" s="568">
        <v>1429091.7500000014</v>
      </c>
      <c r="Z30" s="568">
        <v>1414970.7800000012</v>
      </c>
      <c r="AA30" s="570">
        <v>1463358.3200000015</v>
      </c>
      <c r="AB30" s="568">
        <v>-8167428.4999999981</v>
      </c>
      <c r="AC30" s="568">
        <v>674559.43000000087</v>
      </c>
      <c r="AD30" s="568">
        <v>3178262.1799999913</v>
      </c>
      <c r="AE30" s="544">
        <v>5494992</v>
      </c>
      <c r="AF30" s="567">
        <v>0</v>
      </c>
      <c r="AG30" s="566">
        <v>270647.42</v>
      </c>
      <c r="AH30" s="566">
        <v>289590</v>
      </c>
      <c r="AI30" s="566">
        <v>287760</v>
      </c>
      <c r="AJ30" s="566">
        <v>297810</v>
      </c>
      <c r="AK30" s="566">
        <v>296089</v>
      </c>
      <c r="AL30" s="566">
        <v>300739</v>
      </c>
      <c r="AM30" s="566">
        <v>308810</v>
      </c>
      <c r="AN30" s="566">
        <v>315676</v>
      </c>
      <c r="AO30" s="566">
        <v>306355</v>
      </c>
      <c r="AP30" s="566">
        <v>316694</v>
      </c>
      <c r="AQ30" s="566">
        <v>303798.67</v>
      </c>
      <c r="AR30" s="566">
        <v>2996738.91</v>
      </c>
      <c r="AS30" s="544">
        <v>6290708</v>
      </c>
      <c r="AT30" s="567">
        <v>0</v>
      </c>
      <c r="AU30" s="566">
        <v>1352121</v>
      </c>
      <c r="AV30" s="566">
        <v>1498360</v>
      </c>
      <c r="AW30" s="566">
        <v>1452907</v>
      </c>
      <c r="AX30" s="566">
        <v>1466642</v>
      </c>
      <c r="AY30" s="566">
        <v>1430881</v>
      </c>
      <c r="AZ30" s="566">
        <v>1458819</v>
      </c>
      <c r="BA30" s="566">
        <v>144775</v>
      </c>
      <c r="BB30" s="566">
        <v>-700701</v>
      </c>
      <c r="BC30" s="566">
        <v>-700701</v>
      </c>
      <c r="BD30" s="566">
        <v>-700701</v>
      </c>
      <c r="BE30" s="566">
        <v>-700701</v>
      </c>
      <c r="BF30" s="544">
        <v>6001701</v>
      </c>
      <c r="BG30" s="567">
        <v>500141.75</v>
      </c>
      <c r="BH30" s="566">
        <v>500141.75</v>
      </c>
      <c r="BI30" s="566">
        <v>500141.75</v>
      </c>
      <c r="BJ30" s="566">
        <v>500141.75</v>
      </c>
      <c r="BK30" s="566">
        <v>500141.75</v>
      </c>
      <c r="BL30" s="566">
        <v>500141.75</v>
      </c>
      <c r="BM30" s="566">
        <v>500141.75</v>
      </c>
      <c r="BN30" s="566">
        <v>500141.75</v>
      </c>
      <c r="BO30" s="566">
        <v>500141.75</v>
      </c>
      <c r="BP30" s="566">
        <v>500141.75</v>
      </c>
      <c r="BQ30" s="566">
        <v>500141.75</v>
      </c>
      <c r="BR30" s="566">
        <v>500141.75</v>
      </c>
      <c r="BS30" s="544">
        <v>6001701</v>
      </c>
    </row>
    <row r="31" spans="1:71">
      <c r="A31" s="557"/>
      <c r="B31" s="565" t="s">
        <v>124</v>
      </c>
      <c r="C31" s="564" t="s">
        <v>368</v>
      </c>
      <c r="D31" s="570">
        <v>0</v>
      </c>
      <c r="E31" s="570">
        <v>0</v>
      </c>
      <c r="F31" s="570">
        <v>0</v>
      </c>
      <c r="G31" s="570">
        <v>0</v>
      </c>
      <c r="H31" s="568">
        <v>14759.1</v>
      </c>
      <c r="I31" s="568">
        <v>0</v>
      </c>
      <c r="J31" s="568"/>
      <c r="K31" s="568"/>
      <c r="L31" s="568"/>
      <c r="M31" s="568"/>
      <c r="N31" s="568"/>
      <c r="O31" s="568">
        <v>1456692.6899999997</v>
      </c>
      <c r="P31" s="570">
        <v>-14759.29</v>
      </c>
      <c r="Q31" s="549">
        <v>1456692.4999999998</v>
      </c>
      <c r="R31" s="569">
        <v>104633.65000000001</v>
      </c>
      <c r="S31" s="568">
        <v>115959.61000000003</v>
      </c>
      <c r="T31" s="568">
        <v>115087.92000000001</v>
      </c>
      <c r="U31" s="568">
        <v>118187.92</v>
      </c>
      <c r="V31" s="568">
        <v>115940.62</v>
      </c>
      <c r="W31" s="570">
        <v>506562.62</v>
      </c>
      <c r="X31" s="568">
        <v>507509.94999999995</v>
      </c>
      <c r="Y31" s="568">
        <v>501206.97999999992</v>
      </c>
      <c r="Z31" s="568">
        <v>513211.78000000009</v>
      </c>
      <c r="AA31" s="570">
        <v>517870.56</v>
      </c>
      <c r="AB31" s="568">
        <v>520876.80999999994</v>
      </c>
      <c r="AC31" s="568">
        <v>503733.27</v>
      </c>
      <c r="AD31" s="568">
        <v>-2507270.69</v>
      </c>
      <c r="AE31" s="544">
        <v>1633511</v>
      </c>
      <c r="AF31" s="567">
        <v>0</v>
      </c>
      <c r="AG31" s="566">
        <v>503067.85</v>
      </c>
      <c r="AH31" s="566">
        <v>501798</v>
      </c>
      <c r="AI31" s="566">
        <v>496349</v>
      </c>
      <c r="AJ31" s="566">
        <v>57896</v>
      </c>
      <c r="AK31" s="566">
        <v>51371</v>
      </c>
      <c r="AL31" s="566">
        <v>-29949</v>
      </c>
      <c r="AM31" s="566">
        <v>46451</v>
      </c>
      <c r="AN31" s="566">
        <v>54107</v>
      </c>
      <c r="AO31" s="566">
        <v>49459</v>
      </c>
      <c r="AP31" s="566">
        <v>6733</v>
      </c>
      <c r="AQ31" s="566">
        <v>52403.12</v>
      </c>
      <c r="AR31" s="566">
        <v>-238284.9700000002</v>
      </c>
      <c r="AS31" s="544">
        <v>1551401</v>
      </c>
      <c r="AT31" s="567">
        <v>0</v>
      </c>
      <c r="AU31" s="566">
        <v>0</v>
      </c>
      <c r="AV31" s="566">
        <v>516835</v>
      </c>
      <c r="AW31" s="566">
        <v>9294</v>
      </c>
      <c r="AX31" s="566">
        <v>0</v>
      </c>
      <c r="AY31" s="566">
        <v>0</v>
      </c>
      <c r="AZ31" s="566">
        <v>1693</v>
      </c>
      <c r="BA31" s="566">
        <v>21</v>
      </c>
      <c r="BB31" s="566">
        <v>241591.5</v>
      </c>
      <c r="BC31" s="566">
        <v>241591.5</v>
      </c>
      <c r="BD31" s="566">
        <v>241591.5</v>
      </c>
      <c r="BE31" s="566">
        <v>241591.5</v>
      </c>
      <c r="BF31" s="544">
        <v>1494209</v>
      </c>
      <c r="BG31" s="567">
        <v>124517.41666666667</v>
      </c>
      <c r="BH31" s="566">
        <v>124517.41666666666</v>
      </c>
      <c r="BI31" s="566">
        <v>124517.41666666666</v>
      </c>
      <c r="BJ31" s="566">
        <v>124517.41666666666</v>
      </c>
      <c r="BK31" s="566">
        <v>124517.41666666666</v>
      </c>
      <c r="BL31" s="566">
        <v>124517.41666666666</v>
      </c>
      <c r="BM31" s="566">
        <v>124517.41666666666</v>
      </c>
      <c r="BN31" s="566">
        <v>124517.41666666666</v>
      </c>
      <c r="BO31" s="566">
        <v>124517.41666666666</v>
      </c>
      <c r="BP31" s="566">
        <v>124517.41666666666</v>
      </c>
      <c r="BQ31" s="566">
        <v>124517.41666666666</v>
      </c>
      <c r="BR31" s="566">
        <v>124517.41666666666</v>
      </c>
      <c r="BS31" s="544">
        <v>1494209</v>
      </c>
    </row>
    <row r="32" spans="1:71">
      <c r="A32" s="557"/>
      <c r="B32" s="565" t="s">
        <v>411</v>
      </c>
      <c r="C32" s="564" t="s">
        <v>413</v>
      </c>
      <c r="D32" s="570">
        <v>0</v>
      </c>
      <c r="E32" s="570">
        <v>0</v>
      </c>
      <c r="F32" s="570">
        <v>0</v>
      </c>
      <c r="G32" s="570">
        <v>0</v>
      </c>
      <c r="H32" s="570">
        <v>0</v>
      </c>
      <c r="I32" s="570">
        <v>0</v>
      </c>
      <c r="J32" s="570">
        <v>0</v>
      </c>
      <c r="K32" s="570">
        <v>0</v>
      </c>
      <c r="L32" s="570">
        <v>0</v>
      </c>
      <c r="M32" s="570">
        <v>0</v>
      </c>
      <c r="N32" s="570">
        <v>0</v>
      </c>
      <c r="O32" s="570">
        <v>0</v>
      </c>
      <c r="P32" s="570">
        <v>0</v>
      </c>
      <c r="Q32" s="549">
        <v>0</v>
      </c>
      <c r="R32" s="569">
        <v>0</v>
      </c>
      <c r="S32" s="568">
        <v>0</v>
      </c>
      <c r="T32" s="568">
        <v>0</v>
      </c>
      <c r="U32" s="568">
        <v>0</v>
      </c>
      <c r="V32" s="568">
        <v>0</v>
      </c>
      <c r="W32" s="568">
        <v>0</v>
      </c>
      <c r="X32" s="568">
        <v>0</v>
      </c>
      <c r="Y32" s="568">
        <v>0</v>
      </c>
      <c r="Z32" s="568">
        <v>0</v>
      </c>
      <c r="AA32" s="568">
        <v>0</v>
      </c>
      <c r="AB32" s="568">
        <v>0</v>
      </c>
      <c r="AC32" s="568">
        <v>0</v>
      </c>
      <c r="AD32" s="568">
        <v>0</v>
      </c>
      <c r="AE32" s="549">
        <v>0</v>
      </c>
      <c r="AF32" s="567">
        <v>0</v>
      </c>
      <c r="AG32" s="566">
        <v>0</v>
      </c>
      <c r="AH32" s="566">
        <v>0</v>
      </c>
      <c r="AI32" s="566">
        <v>0</v>
      </c>
      <c r="AJ32" s="566">
        <v>0</v>
      </c>
      <c r="AK32" s="566">
        <v>0</v>
      </c>
      <c r="AL32" s="566">
        <v>0</v>
      </c>
      <c r="AM32" s="566">
        <v>0</v>
      </c>
      <c r="AN32" s="566">
        <v>0</v>
      </c>
      <c r="AO32" s="566">
        <v>0</v>
      </c>
      <c r="AP32" s="566">
        <v>156192</v>
      </c>
      <c r="AQ32" s="566">
        <v>0</v>
      </c>
      <c r="AR32" s="566">
        <v>0</v>
      </c>
      <c r="AS32" s="544">
        <v>156192</v>
      </c>
      <c r="AT32" s="567">
        <v>0</v>
      </c>
      <c r="AU32" s="566">
        <v>0</v>
      </c>
      <c r="AV32" s="566">
        <v>0</v>
      </c>
      <c r="AW32" s="566">
        <v>0</v>
      </c>
      <c r="AX32" s="566">
        <v>0</v>
      </c>
      <c r="AY32" s="566">
        <v>0</v>
      </c>
      <c r="AZ32" s="566">
        <v>0</v>
      </c>
      <c r="BA32" s="566">
        <v>0</v>
      </c>
      <c r="BB32" s="566">
        <v>262909.75</v>
      </c>
      <c r="BC32" s="566">
        <v>262909.75</v>
      </c>
      <c r="BD32" s="566">
        <v>262909.75</v>
      </c>
      <c r="BE32" s="566">
        <v>262909.75</v>
      </c>
      <c r="BF32" s="544">
        <v>1051639</v>
      </c>
      <c r="BG32" s="567">
        <v>0</v>
      </c>
      <c r="BH32" s="566">
        <v>0</v>
      </c>
      <c r="BI32" s="566">
        <v>0</v>
      </c>
      <c r="BJ32" s="566">
        <v>0</v>
      </c>
      <c r="BK32" s="566">
        <v>0</v>
      </c>
      <c r="BL32" s="566">
        <v>0</v>
      </c>
      <c r="BM32" s="566">
        <v>0</v>
      </c>
      <c r="BN32" s="566">
        <v>0</v>
      </c>
      <c r="BO32" s="566">
        <v>0</v>
      </c>
      <c r="BP32" s="566">
        <v>0</v>
      </c>
      <c r="BQ32" s="566">
        <v>0</v>
      </c>
      <c r="BR32" s="566">
        <v>0</v>
      </c>
      <c r="BS32" s="544">
        <v>0</v>
      </c>
    </row>
    <row r="33" spans="1:71" ht="15" customHeight="1">
      <c r="A33" s="557"/>
      <c r="B33" s="565" t="s">
        <v>64</v>
      </c>
      <c r="C33" s="564" t="s">
        <v>63</v>
      </c>
      <c r="D33" s="569">
        <v>7175198.1400000043</v>
      </c>
      <c r="E33" s="568">
        <v>8234105.5800000001</v>
      </c>
      <c r="F33" s="568">
        <v>8484580.4900000058</v>
      </c>
      <c r="G33" s="568">
        <v>11941210</v>
      </c>
      <c r="H33" s="568">
        <v>11185380.900000002</v>
      </c>
      <c r="I33" s="568">
        <v>9576868.7900000028</v>
      </c>
      <c r="J33" s="568">
        <v>10515148.720000012</v>
      </c>
      <c r="K33" s="568">
        <v>10510769.549999999</v>
      </c>
      <c r="L33" s="568">
        <v>10786491.499999998</v>
      </c>
      <c r="M33" s="568">
        <v>10522319.639999999</v>
      </c>
      <c r="N33" s="568">
        <v>8846019.1600000001</v>
      </c>
      <c r="O33" s="568">
        <v>15136187.940000005</v>
      </c>
      <c r="P33" s="570">
        <v>-11917989.050000004</v>
      </c>
      <c r="Q33" s="549">
        <v>110996291.36000001</v>
      </c>
      <c r="R33" s="569">
        <v>5762562.6799999997</v>
      </c>
      <c r="S33" s="568">
        <v>6245998.7299999995</v>
      </c>
      <c r="T33" s="568">
        <v>6415285.2000000002</v>
      </c>
      <c r="U33" s="568">
        <v>6266629.0800000001</v>
      </c>
      <c r="V33" s="568">
        <v>6599541.120000002</v>
      </c>
      <c r="W33" s="570">
        <v>-14147.340000000107</v>
      </c>
      <c r="X33" s="568">
        <v>24952088.059999984</v>
      </c>
      <c r="Y33" s="568">
        <v>26429885.649999984</v>
      </c>
      <c r="Z33" s="568">
        <v>25864471.450000018</v>
      </c>
      <c r="AA33" s="570">
        <v>27015056.130000014</v>
      </c>
      <c r="AB33" s="568">
        <v>27163197.400000006</v>
      </c>
      <c r="AC33" s="568">
        <v>13909313.849999988</v>
      </c>
      <c r="AD33" s="568">
        <v>-58183385.01000002</v>
      </c>
      <c r="AE33" s="544">
        <v>118426497</v>
      </c>
      <c r="AF33" s="567">
        <v>0</v>
      </c>
      <c r="AG33" s="566">
        <v>23884895.41</v>
      </c>
      <c r="AH33" s="566">
        <v>25633599</v>
      </c>
      <c r="AI33" s="566">
        <v>25448659</v>
      </c>
      <c r="AJ33" s="566">
        <v>26408403</v>
      </c>
      <c r="AK33" s="566">
        <v>26221273</v>
      </c>
      <c r="AL33" s="566">
        <v>26690306</v>
      </c>
      <c r="AM33" s="566">
        <v>27451255</v>
      </c>
      <c r="AN33" s="566">
        <v>28063807</v>
      </c>
      <c r="AO33" s="566">
        <v>27221728</v>
      </c>
      <c r="AP33" s="566">
        <v>1199946</v>
      </c>
      <c r="AQ33" s="566">
        <v>-3552</v>
      </c>
      <c r="AR33" s="566">
        <v>-120179480.41</v>
      </c>
      <c r="AS33" s="544">
        <v>118040839</v>
      </c>
      <c r="AT33" s="567">
        <v>0</v>
      </c>
      <c r="AU33" s="566">
        <v>25205040</v>
      </c>
      <c r="AV33" s="566">
        <v>28047423</v>
      </c>
      <c r="AW33" s="566">
        <v>28327801</v>
      </c>
      <c r="AX33" s="566">
        <v>27686596</v>
      </c>
      <c r="AY33" s="566">
        <v>27290635</v>
      </c>
      <c r="AZ33" s="566">
        <v>27942036</v>
      </c>
      <c r="BA33" s="566">
        <v>1662727</v>
      </c>
      <c r="BB33" s="566">
        <v>-9906615.75</v>
      </c>
      <c r="BC33" s="566">
        <v>-9906615.75</v>
      </c>
      <c r="BD33" s="566">
        <v>-9906615.75</v>
      </c>
      <c r="BE33" s="566">
        <v>-9906615.75</v>
      </c>
      <c r="BF33" s="544">
        <v>126535795</v>
      </c>
      <c r="BG33" s="567">
        <v>10510700</v>
      </c>
      <c r="BH33" s="566">
        <v>10510700</v>
      </c>
      <c r="BI33" s="566">
        <v>10510700</v>
      </c>
      <c r="BJ33" s="566">
        <v>10510700</v>
      </c>
      <c r="BK33" s="566">
        <v>10510700</v>
      </c>
      <c r="BL33" s="566">
        <v>10510700</v>
      </c>
      <c r="BM33" s="566">
        <v>10510700</v>
      </c>
      <c r="BN33" s="566">
        <v>10510700</v>
      </c>
      <c r="BO33" s="566">
        <v>10510700</v>
      </c>
      <c r="BP33" s="566">
        <v>10510700</v>
      </c>
      <c r="BQ33" s="566">
        <v>10510700</v>
      </c>
      <c r="BR33" s="566">
        <v>10510700</v>
      </c>
      <c r="BS33" s="544">
        <v>126128400</v>
      </c>
    </row>
    <row r="34" spans="1:71">
      <c r="A34" s="557"/>
      <c r="B34" s="565" t="s">
        <v>74</v>
      </c>
      <c r="C34" s="564" t="s">
        <v>73</v>
      </c>
      <c r="D34" s="569"/>
      <c r="E34" s="568">
        <v>0</v>
      </c>
      <c r="F34" s="568"/>
      <c r="G34" s="568"/>
      <c r="H34" s="568"/>
      <c r="I34" s="568"/>
      <c r="J34" s="568"/>
      <c r="K34" s="568"/>
      <c r="L34" s="568"/>
      <c r="M34" s="568"/>
      <c r="N34" s="568"/>
      <c r="O34" s="568">
        <v>5746019</v>
      </c>
      <c r="P34" s="570">
        <v>0</v>
      </c>
      <c r="Q34" s="549">
        <v>5746019</v>
      </c>
      <c r="R34" s="569"/>
      <c r="S34" s="568"/>
      <c r="T34" s="568"/>
      <c r="U34" s="568">
        <v>0</v>
      </c>
      <c r="V34" s="568">
        <v>0</v>
      </c>
      <c r="W34" s="568">
        <v>0</v>
      </c>
      <c r="X34" s="568">
        <v>0</v>
      </c>
      <c r="Y34" s="568">
        <v>0</v>
      </c>
      <c r="Z34" s="568">
        <v>0</v>
      </c>
      <c r="AA34" s="568">
        <v>0</v>
      </c>
      <c r="AB34" s="568">
        <v>0</v>
      </c>
      <c r="AC34" s="568">
        <v>0</v>
      </c>
      <c r="AD34" s="568">
        <v>138745</v>
      </c>
      <c r="AE34" s="544">
        <v>138745</v>
      </c>
      <c r="AF34" s="567">
        <v>0</v>
      </c>
      <c r="AG34" s="566">
        <v>0</v>
      </c>
      <c r="AH34" s="566">
        <v>0</v>
      </c>
      <c r="AI34" s="566">
        <v>0</v>
      </c>
      <c r="AJ34" s="566">
        <v>0</v>
      </c>
      <c r="AK34" s="566">
        <v>0</v>
      </c>
      <c r="AL34" s="566">
        <v>0</v>
      </c>
      <c r="AM34" s="566">
        <v>0</v>
      </c>
      <c r="AN34" s="566">
        <v>0</v>
      </c>
      <c r="AO34" s="566">
        <v>0</v>
      </c>
      <c r="AP34" s="566">
        <v>0</v>
      </c>
      <c r="AQ34" s="566">
        <v>0</v>
      </c>
      <c r="AR34" s="566">
        <v>138745</v>
      </c>
      <c r="AS34" s="544">
        <v>138745</v>
      </c>
      <c r="AT34" s="567">
        <v>0</v>
      </c>
      <c r="AU34" s="566">
        <v>0</v>
      </c>
      <c r="AV34" s="566">
        <v>0</v>
      </c>
      <c r="AW34" s="566">
        <v>0</v>
      </c>
      <c r="AX34" s="566">
        <v>0</v>
      </c>
      <c r="AY34" s="566">
        <v>0</v>
      </c>
      <c r="AZ34" s="566">
        <v>0</v>
      </c>
      <c r="BA34" s="566">
        <v>0</v>
      </c>
      <c r="BB34" s="566">
        <v>0</v>
      </c>
      <c r="BC34" s="566">
        <v>0</v>
      </c>
      <c r="BD34" s="566">
        <v>0</v>
      </c>
      <c r="BE34" s="566">
        <v>0</v>
      </c>
      <c r="BF34" s="544">
        <v>0</v>
      </c>
      <c r="BG34" s="567">
        <v>11562.083333333334</v>
      </c>
      <c r="BH34" s="566">
        <v>11562.083333333334</v>
      </c>
      <c r="BI34" s="566">
        <v>11562.083333333334</v>
      </c>
      <c r="BJ34" s="566">
        <v>11562.083333333334</v>
      </c>
      <c r="BK34" s="566">
        <v>11562.083333333334</v>
      </c>
      <c r="BL34" s="566">
        <v>11562.083333333334</v>
      </c>
      <c r="BM34" s="566">
        <v>11562.083333333334</v>
      </c>
      <c r="BN34" s="566">
        <v>11562.083333333334</v>
      </c>
      <c r="BO34" s="566">
        <v>11562.083333333334</v>
      </c>
      <c r="BP34" s="566">
        <v>11562.083333333334</v>
      </c>
      <c r="BQ34" s="566">
        <v>11562.083333333334</v>
      </c>
      <c r="BR34" s="566">
        <v>11562.083333333334</v>
      </c>
      <c r="BS34" s="544">
        <v>138745</v>
      </c>
    </row>
    <row r="35" spans="1:71">
      <c r="A35" s="557"/>
      <c r="B35" s="565" t="s">
        <v>76</v>
      </c>
      <c r="C35" s="564" t="s">
        <v>75</v>
      </c>
      <c r="D35" s="569">
        <v>926106.42999999982</v>
      </c>
      <c r="E35" s="568">
        <v>1065233.6500000001</v>
      </c>
      <c r="F35" s="568">
        <v>1097582.9900000012</v>
      </c>
      <c r="G35" s="568">
        <v>3377020.6399999992</v>
      </c>
      <c r="H35" s="568">
        <v>1451155.7399999993</v>
      </c>
      <c r="I35" s="568">
        <v>1238874.4500000007</v>
      </c>
      <c r="J35" s="568">
        <v>1362902.5499999996</v>
      </c>
      <c r="K35" s="568">
        <v>1361746.1799999997</v>
      </c>
      <c r="L35" s="568">
        <v>1397065.9799999993</v>
      </c>
      <c r="M35" s="568">
        <v>1363696.44</v>
      </c>
      <c r="N35" s="568">
        <v>1145986.0899999999</v>
      </c>
      <c r="O35" s="568">
        <v>5635695.6099999994</v>
      </c>
      <c r="P35" s="570">
        <v>-1639777.72000002</v>
      </c>
      <c r="Q35" s="549">
        <v>19783289.029999975</v>
      </c>
      <c r="R35" s="569">
        <v>1014822.1900000003</v>
      </c>
      <c r="S35" s="568">
        <v>1146672.1399999994</v>
      </c>
      <c r="T35" s="568">
        <v>1174299.18</v>
      </c>
      <c r="U35" s="568">
        <v>1186328.26</v>
      </c>
      <c r="V35" s="568">
        <v>1169842.6400000004</v>
      </c>
      <c r="W35" s="568">
        <v>1147897.1600000008</v>
      </c>
      <c r="X35" s="568">
        <v>9966356.0300000012</v>
      </c>
      <c r="Y35" s="568">
        <v>10390704.859999994</v>
      </c>
      <c r="Z35" s="568">
        <v>10360748.73</v>
      </c>
      <c r="AA35" s="570">
        <v>473860.68000000005</v>
      </c>
      <c r="AB35" s="568">
        <v>-56.38</v>
      </c>
      <c r="AC35" s="568">
        <v>-2756083.0500000045</v>
      </c>
      <c r="AD35" s="568">
        <v>-15070532.43999999</v>
      </c>
      <c r="AE35" s="544">
        <v>20204860</v>
      </c>
      <c r="AF35" s="567">
        <v>0</v>
      </c>
      <c r="AG35" s="566">
        <v>10262343.67</v>
      </c>
      <c r="AH35" s="566">
        <v>11013702</v>
      </c>
      <c r="AI35" s="566">
        <v>10934317</v>
      </c>
      <c r="AJ35" s="566">
        <v>11346700</v>
      </c>
      <c r="AK35" s="566">
        <v>380878</v>
      </c>
      <c r="AL35" s="566">
        <v>-75</v>
      </c>
      <c r="AM35" s="566">
        <v>226235</v>
      </c>
      <c r="AN35" s="566">
        <v>-3738</v>
      </c>
      <c r="AO35" s="566">
        <v>0</v>
      </c>
      <c r="AP35" s="566">
        <v>2609220</v>
      </c>
      <c r="AQ35" s="566">
        <v>-967</v>
      </c>
      <c r="AR35" s="566">
        <v>-26728767.670000002</v>
      </c>
      <c r="AS35" s="544">
        <v>20039848</v>
      </c>
      <c r="AT35" s="567">
        <v>0</v>
      </c>
      <c r="AU35" s="566">
        <v>10383601</v>
      </c>
      <c r="AV35" s="566">
        <v>11554582</v>
      </c>
      <c r="AW35" s="566">
        <v>11670081</v>
      </c>
      <c r="AX35" s="566">
        <v>401241</v>
      </c>
      <c r="AY35" s="566">
        <v>29302</v>
      </c>
      <c r="AZ35" s="566">
        <v>208</v>
      </c>
      <c r="BA35" s="566">
        <v>805</v>
      </c>
      <c r="BB35" s="566">
        <v>-3545454.25</v>
      </c>
      <c r="BC35" s="566">
        <v>-3545454.25</v>
      </c>
      <c r="BD35" s="566">
        <v>-3545454.25</v>
      </c>
      <c r="BE35" s="566">
        <v>-3545454.25</v>
      </c>
      <c r="BF35" s="544">
        <v>19858003</v>
      </c>
      <c r="BG35" s="567">
        <v>1654833.5833333333</v>
      </c>
      <c r="BH35" s="566">
        <v>1654833.5833333335</v>
      </c>
      <c r="BI35" s="566">
        <v>1654833.5833333335</v>
      </c>
      <c r="BJ35" s="566">
        <v>1654833.5833333335</v>
      </c>
      <c r="BK35" s="566">
        <v>1654833.5833333335</v>
      </c>
      <c r="BL35" s="566">
        <v>1654833.5833333335</v>
      </c>
      <c r="BM35" s="566">
        <v>1654833.5833333335</v>
      </c>
      <c r="BN35" s="566">
        <v>1654833.5833333335</v>
      </c>
      <c r="BO35" s="566">
        <v>1654833.5833333335</v>
      </c>
      <c r="BP35" s="566">
        <v>1654833.5833333335</v>
      </c>
      <c r="BQ35" s="566">
        <v>1654833.5833333335</v>
      </c>
      <c r="BR35" s="566">
        <v>1654833.5833333335</v>
      </c>
      <c r="BS35" s="544">
        <v>19858003</v>
      </c>
    </row>
    <row r="36" spans="1:71">
      <c r="A36" s="557"/>
      <c r="B36" s="565" t="s">
        <v>78</v>
      </c>
      <c r="C36" s="564" t="s">
        <v>77</v>
      </c>
      <c r="D36" s="569">
        <v>2512196.3899999978</v>
      </c>
      <c r="E36" s="568">
        <v>2885590.48</v>
      </c>
      <c r="F36" s="568">
        <v>3395336.309999994</v>
      </c>
      <c r="G36" s="568">
        <v>4167820.5599999945</v>
      </c>
      <c r="H36" s="568">
        <v>3504176.87</v>
      </c>
      <c r="I36" s="568">
        <v>4103338.9500000011</v>
      </c>
      <c r="J36" s="568">
        <v>4135123.61</v>
      </c>
      <c r="K36" s="568">
        <v>4409488.7099999981</v>
      </c>
      <c r="L36" s="568">
        <v>4501697.0099999988</v>
      </c>
      <c r="M36" s="568">
        <v>4508379.93</v>
      </c>
      <c r="N36" s="568">
        <v>4419681.5999999968</v>
      </c>
      <c r="O36" s="568">
        <v>4157654.38</v>
      </c>
      <c r="P36" s="570">
        <v>-80254.629999981335</v>
      </c>
      <c r="Q36" s="549">
        <v>46620230.170000002</v>
      </c>
      <c r="R36" s="569">
        <v>3092002.040000001</v>
      </c>
      <c r="S36" s="568">
        <v>3427528.12</v>
      </c>
      <c r="T36" s="568">
        <v>3527208.3299999991</v>
      </c>
      <c r="U36" s="568">
        <v>3524605.1999999997</v>
      </c>
      <c r="V36" s="568">
        <v>3557360.9499999997</v>
      </c>
      <c r="W36" s="568">
        <v>3427936.8999999953</v>
      </c>
      <c r="X36" s="568">
        <v>3421746.0000000005</v>
      </c>
      <c r="Y36" s="568">
        <v>3533854.3000000026</v>
      </c>
      <c r="Z36" s="568">
        <v>3454987.129999999</v>
      </c>
      <c r="AA36" s="570">
        <v>3618237.9499999974</v>
      </c>
      <c r="AB36" s="568">
        <v>3642309.3899999978</v>
      </c>
      <c r="AC36" s="568">
        <v>8357388.2799999993</v>
      </c>
      <c r="AD36" s="568">
        <v>468479.41000000387</v>
      </c>
      <c r="AE36" s="544">
        <v>47053644</v>
      </c>
      <c r="AF36" s="567">
        <v>3174795.2700000005</v>
      </c>
      <c r="AG36" s="566">
        <v>3513963.4299999997</v>
      </c>
      <c r="AH36" s="566">
        <v>3633146</v>
      </c>
      <c r="AI36" s="566">
        <v>3598351</v>
      </c>
      <c r="AJ36" s="566">
        <v>3702733</v>
      </c>
      <c r="AK36" s="566">
        <v>3764058</v>
      </c>
      <c r="AL36" s="566">
        <v>3742121</v>
      </c>
      <c r="AM36" s="566">
        <v>3893649</v>
      </c>
      <c r="AN36" s="566">
        <v>7318288</v>
      </c>
      <c r="AO36" s="566">
        <v>3818746</v>
      </c>
      <c r="AP36" s="566">
        <v>4248797</v>
      </c>
      <c r="AQ36" s="566">
        <v>5012709.4999999963</v>
      </c>
      <c r="AR36" s="566">
        <v>3105646.799999997</v>
      </c>
      <c r="AS36" s="544">
        <v>52527004</v>
      </c>
      <c r="AT36" s="567">
        <v>3417698</v>
      </c>
      <c r="AU36" s="566">
        <v>3392166</v>
      </c>
      <c r="AV36" s="566">
        <v>3150980</v>
      </c>
      <c r="AW36" s="566">
        <v>3592809</v>
      </c>
      <c r="AX36" s="566">
        <v>3565912</v>
      </c>
      <c r="AY36" s="566">
        <v>6005751</v>
      </c>
      <c r="AZ36" s="566">
        <v>4093092</v>
      </c>
      <c r="BA36" s="566">
        <v>4249512</v>
      </c>
      <c r="BB36" s="566">
        <v>5011210.75</v>
      </c>
      <c r="BC36" s="566">
        <v>5011210.75</v>
      </c>
      <c r="BD36" s="566">
        <v>5011210.75</v>
      </c>
      <c r="BE36" s="566">
        <v>5011210.75</v>
      </c>
      <c r="BF36" s="544">
        <v>51512763</v>
      </c>
      <c r="BG36" s="567">
        <v>4737907.333333333</v>
      </c>
      <c r="BH36" s="566">
        <v>4737907.333333333</v>
      </c>
      <c r="BI36" s="566">
        <v>4737907.333333333</v>
      </c>
      <c r="BJ36" s="566">
        <v>4737907.333333333</v>
      </c>
      <c r="BK36" s="566">
        <v>4737907.333333333</v>
      </c>
      <c r="BL36" s="566">
        <v>4737907.333333333</v>
      </c>
      <c r="BM36" s="566">
        <v>4737907.333333333</v>
      </c>
      <c r="BN36" s="566">
        <v>4737907.333333333</v>
      </c>
      <c r="BO36" s="566">
        <v>4737907.333333333</v>
      </c>
      <c r="BP36" s="566">
        <v>4737907.333333333</v>
      </c>
      <c r="BQ36" s="566">
        <v>4737907.333333333</v>
      </c>
      <c r="BR36" s="566">
        <v>4737907.333333333</v>
      </c>
      <c r="BS36" s="544">
        <v>56854888</v>
      </c>
    </row>
    <row r="37" spans="1:71">
      <c r="A37" s="557"/>
      <c r="B37" s="565" t="s">
        <v>140</v>
      </c>
      <c r="C37" s="564" t="s">
        <v>369</v>
      </c>
      <c r="D37" s="568">
        <v>320043.59000000003</v>
      </c>
      <c r="E37" s="568">
        <v>368283.4099999998</v>
      </c>
      <c r="F37" s="568">
        <v>467686.00999999978</v>
      </c>
      <c r="G37" s="568">
        <v>532303.32999999973</v>
      </c>
      <c r="H37" s="568">
        <v>415697.61000000034</v>
      </c>
      <c r="I37" s="568">
        <v>525899.80000000016</v>
      </c>
      <c r="J37" s="568">
        <v>529292.87000000011</v>
      </c>
      <c r="K37" s="568">
        <v>567073.47000000009</v>
      </c>
      <c r="L37" s="568">
        <v>572951.75000000081</v>
      </c>
      <c r="M37" s="568">
        <v>574952.88999999966</v>
      </c>
      <c r="N37" s="568">
        <v>605892.8400000002</v>
      </c>
      <c r="O37" s="568">
        <v>534543.17000000004</v>
      </c>
      <c r="P37" s="570">
        <v>-1517352.7500000012</v>
      </c>
      <c r="Q37" s="549">
        <v>4497267.9899999993</v>
      </c>
      <c r="R37" s="569">
        <v>368112.35999999993</v>
      </c>
      <c r="S37" s="568">
        <v>415975.39999999985</v>
      </c>
      <c r="T37" s="568">
        <v>425754.33999999979</v>
      </c>
      <c r="U37" s="568">
        <v>430184.96000000031</v>
      </c>
      <c r="V37" s="568">
        <v>424377.47000000026</v>
      </c>
      <c r="W37" s="568">
        <v>416257.61000000004</v>
      </c>
      <c r="X37" s="568">
        <v>415467.70999999979</v>
      </c>
      <c r="Y37" s="568">
        <v>421529.15000000008</v>
      </c>
      <c r="Z37" s="568">
        <v>420017.68000000005</v>
      </c>
      <c r="AA37" s="570">
        <v>432646.75000000006</v>
      </c>
      <c r="AB37" s="568">
        <v>433588.20999999967</v>
      </c>
      <c r="AC37" s="568">
        <v>-416143.48000000033</v>
      </c>
      <c r="AD37" s="568">
        <v>-1222906.1599999992</v>
      </c>
      <c r="AE37" s="544">
        <v>2964862</v>
      </c>
      <c r="AF37" s="567">
        <v>195069.05</v>
      </c>
      <c r="AG37" s="566">
        <v>216037.34</v>
      </c>
      <c r="AH37" s="566">
        <v>223370</v>
      </c>
      <c r="AI37" s="566">
        <v>221208</v>
      </c>
      <c r="AJ37" s="566">
        <v>227764</v>
      </c>
      <c r="AK37" s="566">
        <v>231475</v>
      </c>
      <c r="AL37" s="566">
        <v>230161</v>
      </c>
      <c r="AM37" s="566">
        <v>239601</v>
      </c>
      <c r="AN37" s="566">
        <v>535710</v>
      </c>
      <c r="AO37" s="566">
        <v>234948</v>
      </c>
      <c r="AP37" s="566">
        <v>523501</v>
      </c>
      <c r="AQ37" s="566">
        <v>308258.63999999996</v>
      </c>
      <c r="AR37" s="566">
        <v>-155973.03000000026</v>
      </c>
      <c r="AS37" s="544">
        <v>3231130</v>
      </c>
      <c r="AT37" s="567">
        <v>303192</v>
      </c>
      <c r="AU37" s="566">
        <v>301096</v>
      </c>
      <c r="AV37" s="566">
        <v>279650</v>
      </c>
      <c r="AW37" s="566">
        <v>318801</v>
      </c>
      <c r="AX37" s="566">
        <v>316561</v>
      </c>
      <c r="AY37" s="566">
        <v>533152</v>
      </c>
      <c r="AZ37" s="566">
        <v>363157</v>
      </c>
      <c r="BA37" s="566">
        <v>377221</v>
      </c>
      <c r="BB37" s="566">
        <v>396625.5</v>
      </c>
      <c r="BC37" s="566">
        <v>396625.5</v>
      </c>
      <c r="BD37" s="566">
        <v>396625.5</v>
      </c>
      <c r="BE37" s="566">
        <v>396625.5</v>
      </c>
      <c r="BF37" s="544">
        <v>4379332</v>
      </c>
      <c r="BG37" s="567">
        <v>284934.5</v>
      </c>
      <c r="BH37" s="566">
        <v>284934.5</v>
      </c>
      <c r="BI37" s="566">
        <v>284934.5</v>
      </c>
      <c r="BJ37" s="566">
        <v>284934.5</v>
      </c>
      <c r="BK37" s="566">
        <v>284934.5</v>
      </c>
      <c r="BL37" s="566">
        <v>284934.5</v>
      </c>
      <c r="BM37" s="566">
        <v>284934.5</v>
      </c>
      <c r="BN37" s="566">
        <v>284934.5</v>
      </c>
      <c r="BO37" s="566">
        <v>284934.5</v>
      </c>
      <c r="BP37" s="566">
        <v>284934.5</v>
      </c>
      <c r="BQ37" s="566">
        <v>284934.5</v>
      </c>
      <c r="BR37" s="566">
        <v>284934.5</v>
      </c>
      <c r="BS37" s="544">
        <v>3419214</v>
      </c>
    </row>
    <row r="38" spans="1:71">
      <c r="A38" s="557"/>
      <c r="B38" s="565" t="s">
        <v>402</v>
      </c>
      <c r="C38" s="564" t="s">
        <v>400</v>
      </c>
      <c r="D38" s="568">
        <v>0</v>
      </c>
      <c r="E38" s="568">
        <v>0</v>
      </c>
      <c r="F38" s="568">
        <v>0</v>
      </c>
      <c r="G38" s="568">
        <v>0</v>
      </c>
      <c r="H38" s="568">
        <v>0</v>
      </c>
      <c r="I38" s="568">
        <v>0</v>
      </c>
      <c r="J38" s="568">
        <v>0</v>
      </c>
      <c r="K38" s="568">
        <v>0</v>
      </c>
      <c r="L38" s="568">
        <v>0</v>
      </c>
      <c r="M38" s="568">
        <v>0</v>
      </c>
      <c r="N38" s="568">
        <v>0</v>
      </c>
      <c r="O38" s="568">
        <v>0</v>
      </c>
      <c r="P38" s="570">
        <v>8.8817841970012523E-16</v>
      </c>
      <c r="Q38" s="549">
        <v>8.8817841970012523E-16</v>
      </c>
      <c r="R38" s="569">
        <v>0</v>
      </c>
      <c r="S38" s="568">
        <v>0</v>
      </c>
      <c r="T38" s="568">
        <v>0</v>
      </c>
      <c r="U38" s="568">
        <v>0</v>
      </c>
      <c r="V38" s="568">
        <v>0</v>
      </c>
      <c r="W38" s="568">
        <v>0</v>
      </c>
      <c r="X38" s="568">
        <v>0</v>
      </c>
      <c r="Y38" s="568">
        <v>0</v>
      </c>
      <c r="Z38" s="568">
        <v>0</v>
      </c>
      <c r="AA38" s="568">
        <v>0</v>
      </c>
      <c r="AB38" s="568">
        <v>0</v>
      </c>
      <c r="AC38" s="568">
        <v>0</v>
      </c>
      <c r="AD38" s="568">
        <v>0</v>
      </c>
      <c r="AE38" s="544">
        <v>0</v>
      </c>
      <c r="AF38" s="567">
        <v>0</v>
      </c>
      <c r="AG38" s="566">
        <v>0</v>
      </c>
      <c r="AH38" s="566">
        <v>0</v>
      </c>
      <c r="AI38" s="566">
        <v>0</v>
      </c>
      <c r="AJ38" s="566">
        <v>0</v>
      </c>
      <c r="AK38" s="566">
        <v>0</v>
      </c>
      <c r="AL38" s="566">
        <v>0</v>
      </c>
      <c r="AM38" s="566">
        <v>0</v>
      </c>
      <c r="AN38" s="566">
        <v>0</v>
      </c>
      <c r="AO38" s="566">
        <v>0</v>
      </c>
      <c r="AP38" s="566">
        <v>0</v>
      </c>
      <c r="AQ38" s="566">
        <v>0</v>
      </c>
      <c r="AR38" s="566">
        <v>0</v>
      </c>
      <c r="AS38" s="544">
        <v>0</v>
      </c>
      <c r="AT38" s="567">
        <v>0</v>
      </c>
      <c r="AU38" s="566">
        <v>0</v>
      </c>
      <c r="AV38" s="566">
        <v>0</v>
      </c>
      <c r="AW38" s="566">
        <v>0</v>
      </c>
      <c r="AX38" s="566">
        <v>0</v>
      </c>
      <c r="AY38" s="566">
        <v>0</v>
      </c>
      <c r="AZ38" s="566">
        <v>0</v>
      </c>
      <c r="BA38" s="566">
        <v>0</v>
      </c>
      <c r="BB38" s="566">
        <v>0</v>
      </c>
      <c r="BC38" s="566">
        <v>0</v>
      </c>
      <c r="BD38" s="566">
        <v>0</v>
      </c>
      <c r="BE38" s="566">
        <v>0</v>
      </c>
      <c r="BF38" s="544">
        <v>0</v>
      </c>
      <c r="BG38" s="567">
        <v>0</v>
      </c>
      <c r="BH38" s="566">
        <v>0</v>
      </c>
      <c r="BI38" s="566">
        <v>0</v>
      </c>
      <c r="BJ38" s="566">
        <v>0</v>
      </c>
      <c r="BK38" s="566">
        <v>0</v>
      </c>
      <c r="BL38" s="566">
        <v>0</v>
      </c>
      <c r="BM38" s="566">
        <v>0</v>
      </c>
      <c r="BN38" s="566">
        <v>0</v>
      </c>
      <c r="BO38" s="566">
        <v>0</v>
      </c>
      <c r="BP38" s="566">
        <v>0</v>
      </c>
      <c r="BQ38" s="566">
        <v>0</v>
      </c>
      <c r="BR38" s="566">
        <v>0</v>
      </c>
      <c r="BS38" s="544">
        <v>0</v>
      </c>
    </row>
    <row r="39" spans="1:71">
      <c r="A39" s="557"/>
      <c r="B39" s="565" t="s">
        <v>82</v>
      </c>
      <c r="C39" s="564" t="s">
        <v>370</v>
      </c>
      <c r="D39" s="568">
        <v>389806.64000000013</v>
      </c>
      <c r="E39" s="568">
        <v>447804.08000000077</v>
      </c>
      <c r="F39" s="568">
        <v>529969.0900000002</v>
      </c>
      <c r="G39" s="568">
        <v>646859.71999999986</v>
      </c>
      <c r="H39" s="568">
        <v>541027.53000000049</v>
      </c>
      <c r="I39" s="568">
        <v>637021.29000000027</v>
      </c>
      <c r="J39" s="568">
        <v>641901.41999999958</v>
      </c>
      <c r="K39" s="568">
        <v>684731.09999999939</v>
      </c>
      <c r="L39" s="568">
        <v>698525.23999999953</v>
      </c>
      <c r="M39" s="568">
        <v>699472.87000000023</v>
      </c>
      <c r="N39" s="568">
        <v>689564.86999999976</v>
      </c>
      <c r="O39" s="568">
        <v>645599.96000000148</v>
      </c>
      <c r="P39" s="570">
        <v>116699.81000000001</v>
      </c>
      <c r="Q39" s="549">
        <v>7368983.620000001</v>
      </c>
      <c r="R39" s="569">
        <v>571830.52</v>
      </c>
      <c r="S39" s="568">
        <v>635345.74000000034</v>
      </c>
      <c r="T39" s="568">
        <v>653398.19000000018</v>
      </c>
      <c r="U39" s="568">
        <v>653666.81999999937</v>
      </c>
      <c r="V39" s="568">
        <v>658389.34000000113</v>
      </c>
      <c r="W39" s="568">
        <v>635411.88</v>
      </c>
      <c r="X39" s="568">
        <v>634327.68999999971</v>
      </c>
      <c r="Y39" s="568">
        <v>653952.86000000092</v>
      </c>
      <c r="Z39" s="568">
        <v>640457.35000000033</v>
      </c>
      <c r="AA39" s="570">
        <v>669750.37000000081</v>
      </c>
      <c r="AB39" s="568">
        <v>673693.87000000011</v>
      </c>
      <c r="AC39" s="568">
        <v>951248.36000000034</v>
      </c>
      <c r="AD39" s="568">
        <v>445743.00999999605</v>
      </c>
      <c r="AE39" s="544">
        <v>8477216</v>
      </c>
      <c r="AF39" s="567">
        <v>470075.18999999994</v>
      </c>
      <c r="AG39" s="566">
        <v>520306.4800000001</v>
      </c>
      <c r="AH39" s="566">
        <v>537959</v>
      </c>
      <c r="AI39" s="566">
        <v>532803</v>
      </c>
      <c r="AJ39" s="566">
        <v>548273</v>
      </c>
      <c r="AK39" s="566">
        <v>557348</v>
      </c>
      <c r="AL39" s="566">
        <v>554103</v>
      </c>
      <c r="AM39" s="566">
        <v>576555</v>
      </c>
      <c r="AN39" s="566">
        <v>1080945</v>
      </c>
      <c r="AO39" s="566">
        <v>565458</v>
      </c>
      <c r="AP39" s="566">
        <v>1218714</v>
      </c>
      <c r="AQ39" s="566">
        <v>742259</v>
      </c>
      <c r="AR39" s="566">
        <v>-127026.66999999993</v>
      </c>
      <c r="AS39" s="544">
        <v>7777772</v>
      </c>
      <c r="AT39" s="567">
        <v>724855</v>
      </c>
      <c r="AU39" s="566">
        <v>719475</v>
      </c>
      <c r="AV39" s="566">
        <v>668309</v>
      </c>
      <c r="AW39" s="566">
        <v>762014</v>
      </c>
      <c r="AX39" s="566">
        <v>756336</v>
      </c>
      <c r="AY39" s="566">
        <v>1273824</v>
      </c>
      <c r="AZ39" s="566">
        <v>868116</v>
      </c>
      <c r="BA39" s="566">
        <v>901311</v>
      </c>
      <c r="BB39" s="566">
        <v>992258</v>
      </c>
      <c r="BC39" s="566">
        <v>992258</v>
      </c>
      <c r="BD39" s="566">
        <v>992258</v>
      </c>
      <c r="BE39" s="566">
        <v>992258</v>
      </c>
      <c r="BF39" s="544">
        <v>10643272</v>
      </c>
      <c r="BG39" s="567">
        <v>684738.08333333337</v>
      </c>
      <c r="BH39" s="566">
        <v>684738.08333333337</v>
      </c>
      <c r="BI39" s="566">
        <v>684738.08333333337</v>
      </c>
      <c r="BJ39" s="566">
        <v>684738.08333333337</v>
      </c>
      <c r="BK39" s="566">
        <v>684738.08333333337</v>
      </c>
      <c r="BL39" s="566">
        <v>684738.08333333337</v>
      </c>
      <c r="BM39" s="566">
        <v>684738.08333333337</v>
      </c>
      <c r="BN39" s="566">
        <v>684738.08333333337</v>
      </c>
      <c r="BO39" s="566">
        <v>684738.08333333337</v>
      </c>
      <c r="BP39" s="566">
        <v>684738.08333333337</v>
      </c>
      <c r="BQ39" s="566">
        <v>684738.08333333337</v>
      </c>
      <c r="BR39" s="566">
        <v>684738.08333333337</v>
      </c>
      <c r="BS39" s="544">
        <v>8216857</v>
      </c>
    </row>
    <row r="40" spans="1:71">
      <c r="A40" s="557"/>
      <c r="B40" s="579" t="s">
        <v>86</v>
      </c>
      <c r="C40" s="564" t="s">
        <v>85</v>
      </c>
      <c r="D40" s="568">
        <v>0</v>
      </c>
      <c r="E40" s="568">
        <v>0</v>
      </c>
      <c r="F40" s="568">
        <v>0</v>
      </c>
      <c r="G40" s="568">
        <v>0</v>
      </c>
      <c r="H40" s="568">
        <v>0</v>
      </c>
      <c r="I40" s="568">
        <v>0</v>
      </c>
      <c r="J40" s="568">
        <v>0</v>
      </c>
      <c r="K40" s="568">
        <v>0</v>
      </c>
      <c r="L40" s="568">
        <v>0</v>
      </c>
      <c r="M40" s="568">
        <v>0</v>
      </c>
      <c r="N40" s="568">
        <v>0</v>
      </c>
      <c r="O40" s="568">
        <v>0</v>
      </c>
      <c r="P40" s="570">
        <v>-4.5474735088646412E-13</v>
      </c>
      <c r="Q40" s="549">
        <v>-4.5474735088646412E-13</v>
      </c>
      <c r="R40" s="569">
        <v>0</v>
      </c>
      <c r="S40" s="568">
        <v>0</v>
      </c>
      <c r="T40" s="568">
        <v>0</v>
      </c>
      <c r="U40" s="568">
        <v>0</v>
      </c>
      <c r="V40" s="568">
        <v>0</v>
      </c>
      <c r="W40" s="568">
        <v>0</v>
      </c>
      <c r="X40" s="568">
        <v>0</v>
      </c>
      <c r="Y40" s="568">
        <v>0</v>
      </c>
      <c r="Z40" s="568">
        <v>0</v>
      </c>
      <c r="AA40" s="568">
        <v>0</v>
      </c>
      <c r="AB40" s="568">
        <v>0</v>
      </c>
      <c r="AC40" s="568">
        <v>48.590000000000025</v>
      </c>
      <c r="AD40" s="568">
        <v>-48.590000000000025</v>
      </c>
      <c r="AE40" s="544">
        <v>0</v>
      </c>
      <c r="AF40" s="567">
        <v>0</v>
      </c>
      <c r="AG40" s="566">
        <v>339.31</v>
      </c>
      <c r="AH40" s="566">
        <v>343</v>
      </c>
      <c r="AI40" s="566">
        <v>347</v>
      </c>
      <c r="AJ40" s="566">
        <v>341</v>
      </c>
      <c r="AK40" s="566">
        <v>348</v>
      </c>
      <c r="AL40" s="566">
        <v>339</v>
      </c>
      <c r="AM40" s="566">
        <v>336</v>
      </c>
      <c r="AN40" s="566">
        <v>0</v>
      </c>
      <c r="AO40" s="566">
        <v>0</v>
      </c>
      <c r="AP40" s="566">
        <v>-1038</v>
      </c>
      <c r="AQ40" s="566">
        <v>0</v>
      </c>
      <c r="AR40" s="566">
        <v>-1355.31</v>
      </c>
      <c r="AS40" s="544">
        <v>0</v>
      </c>
      <c r="AT40" s="567">
        <v>0</v>
      </c>
      <c r="AU40" s="566">
        <v>257074</v>
      </c>
      <c r="AV40" s="566">
        <v>302594</v>
      </c>
      <c r="AW40" s="566">
        <v>351475</v>
      </c>
      <c r="AX40" s="566">
        <v>373376</v>
      </c>
      <c r="AY40" s="566">
        <v>373181</v>
      </c>
      <c r="AZ40" s="566">
        <v>382118</v>
      </c>
      <c r="BA40" s="566">
        <v>388908</v>
      </c>
      <c r="BB40" s="566">
        <v>-372684</v>
      </c>
      <c r="BC40" s="566">
        <v>-372684</v>
      </c>
      <c r="BD40" s="566">
        <v>-372684</v>
      </c>
      <c r="BE40" s="566">
        <v>-372684</v>
      </c>
      <c r="BF40" s="544">
        <v>937990</v>
      </c>
      <c r="BG40" s="567">
        <v>78165.833333333328</v>
      </c>
      <c r="BH40" s="566">
        <v>78165.833333333328</v>
      </c>
      <c r="BI40" s="566">
        <v>78165.833333333328</v>
      </c>
      <c r="BJ40" s="566">
        <v>78165.833333333328</v>
      </c>
      <c r="BK40" s="566">
        <v>78165.833333333328</v>
      </c>
      <c r="BL40" s="566">
        <v>78165.833333333328</v>
      </c>
      <c r="BM40" s="566">
        <v>78165.833333333328</v>
      </c>
      <c r="BN40" s="566">
        <v>78165.833333333328</v>
      </c>
      <c r="BO40" s="566">
        <v>78165.833333333328</v>
      </c>
      <c r="BP40" s="566">
        <v>78165.833333333328</v>
      </c>
      <c r="BQ40" s="566">
        <v>78165.833333333328</v>
      </c>
      <c r="BR40" s="566">
        <v>78165.833333333328</v>
      </c>
      <c r="BS40" s="544">
        <v>937990</v>
      </c>
    </row>
    <row r="41" spans="1:71">
      <c r="A41" s="557"/>
      <c r="B41" s="565" t="s">
        <v>90</v>
      </c>
      <c r="C41" s="564" t="s">
        <v>89</v>
      </c>
      <c r="D41" s="568">
        <v>1980.22</v>
      </c>
      <c r="E41" s="568">
        <v>2012.08</v>
      </c>
      <c r="F41" s="568">
        <v>2079.4100000000003</v>
      </c>
      <c r="G41" s="568">
        <v>2498.12</v>
      </c>
      <c r="H41" s="568">
        <v>2297.27</v>
      </c>
      <c r="I41" s="568">
        <v>2349.1599999999994</v>
      </c>
      <c r="J41" s="568">
        <v>2297.8899999999994</v>
      </c>
      <c r="K41" s="568">
        <v>2359.4</v>
      </c>
      <c r="L41" s="568">
        <v>2391.34</v>
      </c>
      <c r="M41" s="568">
        <v>2313.6200000000008</v>
      </c>
      <c r="N41" s="568">
        <v>1994.3399999999997</v>
      </c>
      <c r="O41" s="568">
        <v>2040.0999999999997</v>
      </c>
      <c r="P41" s="570">
        <v>-95.600000000001273</v>
      </c>
      <c r="Q41" s="549">
        <v>26517.35</v>
      </c>
      <c r="R41" s="569">
        <v>1697.9700000000003</v>
      </c>
      <c r="S41" s="568">
        <v>1783.8300000000002</v>
      </c>
      <c r="T41" s="568">
        <v>1844.8</v>
      </c>
      <c r="U41" s="568">
        <v>1857.8799999999999</v>
      </c>
      <c r="V41" s="568">
        <v>1811.1800000000003</v>
      </c>
      <c r="W41" s="568">
        <v>1813.98</v>
      </c>
      <c r="X41" s="568">
        <v>0</v>
      </c>
      <c r="Y41" s="568">
        <v>0</v>
      </c>
      <c r="Z41" s="568">
        <v>0</v>
      </c>
      <c r="AA41" s="568">
        <v>0</v>
      </c>
      <c r="AB41" s="568">
        <v>0</v>
      </c>
      <c r="AC41" s="568">
        <v>2144.9099999999971</v>
      </c>
      <c r="AD41" s="568">
        <v>17147.450000000004</v>
      </c>
      <c r="AE41" s="544">
        <v>30102</v>
      </c>
      <c r="AF41" s="567">
        <v>2221.88</v>
      </c>
      <c r="AG41" s="566">
        <v>2388.63</v>
      </c>
      <c r="AH41" s="566">
        <v>2405</v>
      </c>
      <c r="AI41" s="566">
        <v>2429</v>
      </c>
      <c r="AJ41" s="566">
        <v>2387</v>
      </c>
      <c r="AK41" s="566">
        <v>2434</v>
      </c>
      <c r="AL41" s="566">
        <v>2370</v>
      </c>
      <c r="AM41" s="566">
        <v>2354</v>
      </c>
      <c r="AN41" s="566">
        <v>180</v>
      </c>
      <c r="AO41" s="566">
        <v>2355</v>
      </c>
      <c r="AP41" s="566">
        <v>2382</v>
      </c>
      <c r="AQ41" s="566">
        <v>2449</v>
      </c>
      <c r="AR41" s="566">
        <v>26.489999999997963</v>
      </c>
      <c r="AS41" s="544">
        <v>26382</v>
      </c>
      <c r="AT41" s="567">
        <v>0</v>
      </c>
      <c r="AU41" s="566">
        <v>0</v>
      </c>
      <c r="AV41" s="566">
        <v>0</v>
      </c>
      <c r="AW41" s="566">
        <v>0</v>
      </c>
      <c r="AX41" s="566">
        <v>0</v>
      </c>
      <c r="AY41" s="566">
        <v>0</v>
      </c>
      <c r="AZ41" s="566">
        <v>0</v>
      </c>
      <c r="BA41" s="566">
        <v>0</v>
      </c>
      <c r="BB41" s="566">
        <v>0</v>
      </c>
      <c r="BC41" s="566">
        <v>0</v>
      </c>
      <c r="BD41" s="566">
        <v>0</v>
      </c>
      <c r="BE41" s="566">
        <v>0</v>
      </c>
      <c r="BF41" s="544">
        <v>0</v>
      </c>
      <c r="BG41" s="567">
        <v>2706.8333333333335</v>
      </c>
      <c r="BH41" s="566">
        <v>2706.8333333333335</v>
      </c>
      <c r="BI41" s="566">
        <v>2706.8333333333335</v>
      </c>
      <c r="BJ41" s="566">
        <v>2706.8333333333335</v>
      </c>
      <c r="BK41" s="566">
        <v>2706.8333333333335</v>
      </c>
      <c r="BL41" s="566">
        <v>2706.8333333333335</v>
      </c>
      <c r="BM41" s="566">
        <v>2706.8333333333335</v>
      </c>
      <c r="BN41" s="566">
        <v>2706.8333333333335</v>
      </c>
      <c r="BO41" s="566">
        <v>2706.8333333333335</v>
      </c>
      <c r="BP41" s="566">
        <v>2706.8333333333335</v>
      </c>
      <c r="BQ41" s="566">
        <v>2706.8333333333335</v>
      </c>
      <c r="BR41" s="566">
        <v>2706.8333333333335</v>
      </c>
      <c r="BS41" s="544">
        <v>32482</v>
      </c>
    </row>
    <row r="42" spans="1:71">
      <c r="A42" s="557"/>
      <c r="B42" s="565" t="s">
        <v>149</v>
      </c>
      <c r="C42" s="564" t="s">
        <v>148</v>
      </c>
      <c r="D42" s="568">
        <v>0</v>
      </c>
      <c r="E42" s="568">
        <v>0</v>
      </c>
      <c r="F42" s="568">
        <v>0</v>
      </c>
      <c r="G42" s="568">
        <v>0</v>
      </c>
      <c r="H42" s="568">
        <v>0</v>
      </c>
      <c r="I42" s="568">
        <v>0</v>
      </c>
      <c r="J42" s="568">
        <v>0</v>
      </c>
      <c r="K42" s="568">
        <v>0</v>
      </c>
      <c r="L42" s="568">
        <v>0</v>
      </c>
      <c r="M42" s="568">
        <v>0</v>
      </c>
      <c r="N42" s="568">
        <v>0</v>
      </c>
      <c r="O42" s="568">
        <v>0</v>
      </c>
      <c r="P42" s="568">
        <v>0</v>
      </c>
      <c r="Q42" s="549">
        <v>0</v>
      </c>
      <c r="R42" s="569">
        <v>0</v>
      </c>
      <c r="S42" s="568">
        <v>0</v>
      </c>
      <c r="T42" s="568">
        <v>0</v>
      </c>
      <c r="U42" s="568">
        <v>0</v>
      </c>
      <c r="V42" s="568">
        <v>0</v>
      </c>
      <c r="W42" s="568">
        <v>0</v>
      </c>
      <c r="X42" s="568">
        <v>0</v>
      </c>
      <c r="Y42" s="568">
        <v>0</v>
      </c>
      <c r="Z42" s="568">
        <v>0</v>
      </c>
      <c r="AA42" s="568">
        <v>0</v>
      </c>
      <c r="AB42" s="568">
        <v>0</v>
      </c>
      <c r="AC42" s="568">
        <v>0</v>
      </c>
      <c r="AD42" s="568">
        <v>0</v>
      </c>
      <c r="AE42" s="544">
        <v>0</v>
      </c>
      <c r="AF42" s="567">
        <v>0</v>
      </c>
      <c r="AG42" s="566">
        <v>0</v>
      </c>
      <c r="AH42" s="566">
        <v>0</v>
      </c>
      <c r="AI42" s="566">
        <v>0</v>
      </c>
      <c r="AJ42" s="566">
        <v>0</v>
      </c>
      <c r="AK42" s="566">
        <v>0</v>
      </c>
      <c r="AL42" s="566">
        <v>0</v>
      </c>
      <c r="AM42" s="566">
        <v>0</v>
      </c>
      <c r="AN42" s="566">
        <v>0</v>
      </c>
      <c r="AO42" s="566">
        <v>0</v>
      </c>
      <c r="AP42" s="566">
        <v>0</v>
      </c>
      <c r="AQ42" s="566">
        <v>0</v>
      </c>
      <c r="AR42" s="566">
        <v>0</v>
      </c>
      <c r="AS42" s="544">
        <v>0</v>
      </c>
      <c r="AT42" s="567">
        <v>0</v>
      </c>
      <c r="AU42" s="566">
        <v>0</v>
      </c>
      <c r="AV42" s="566">
        <v>0</v>
      </c>
      <c r="AW42" s="566">
        <v>0</v>
      </c>
      <c r="AX42" s="566">
        <v>0</v>
      </c>
      <c r="AY42" s="566">
        <v>0</v>
      </c>
      <c r="AZ42" s="566">
        <v>0</v>
      </c>
      <c r="BA42" s="566">
        <v>0</v>
      </c>
      <c r="BB42" s="566">
        <v>0</v>
      </c>
      <c r="BC42" s="566">
        <v>0</v>
      </c>
      <c r="BD42" s="566">
        <v>0</v>
      </c>
      <c r="BE42" s="566">
        <v>0</v>
      </c>
      <c r="BF42" s="544">
        <v>0</v>
      </c>
      <c r="BG42" s="567">
        <v>0</v>
      </c>
      <c r="BH42" s="566">
        <v>0</v>
      </c>
      <c r="BI42" s="566">
        <v>0</v>
      </c>
      <c r="BJ42" s="566">
        <v>0</v>
      </c>
      <c r="BK42" s="566">
        <v>0</v>
      </c>
      <c r="BL42" s="566">
        <v>0</v>
      </c>
      <c r="BM42" s="566">
        <v>0</v>
      </c>
      <c r="BN42" s="566">
        <v>0</v>
      </c>
      <c r="BO42" s="566">
        <v>0</v>
      </c>
      <c r="BP42" s="566">
        <v>0</v>
      </c>
      <c r="BQ42" s="566">
        <v>0</v>
      </c>
      <c r="BR42" s="566">
        <v>0</v>
      </c>
      <c r="BS42" s="544">
        <v>0</v>
      </c>
    </row>
    <row r="43" spans="1:71" ht="15" customHeight="1">
      <c r="A43" s="557"/>
      <c r="B43" s="565" t="s">
        <v>132</v>
      </c>
      <c r="C43" s="564" t="s">
        <v>118</v>
      </c>
      <c r="D43" s="569">
        <v>308521.17000000016</v>
      </c>
      <c r="E43" s="568">
        <v>354590.25000000006</v>
      </c>
      <c r="F43" s="568">
        <v>423142.9200000001</v>
      </c>
      <c r="G43" s="568">
        <v>512070.69000000012</v>
      </c>
      <c r="H43" s="568">
        <v>425030.56000000017</v>
      </c>
      <c r="I43" s="568">
        <v>504463.94000000029</v>
      </c>
      <c r="J43" s="568">
        <v>508228.95999999996</v>
      </c>
      <c r="K43" s="568">
        <v>542422.55000000028</v>
      </c>
      <c r="L43" s="568">
        <v>552665.80999999924</v>
      </c>
      <c r="M43" s="568">
        <v>555657.97999999986</v>
      </c>
      <c r="N43" s="568">
        <v>551070.97999999986</v>
      </c>
      <c r="O43" s="568">
        <v>511440.33</v>
      </c>
      <c r="P43" s="570">
        <v>802158.89999999688</v>
      </c>
      <c r="Q43" s="549">
        <v>6551465.0399999963</v>
      </c>
      <c r="R43" s="569">
        <v>430646.37999999995</v>
      </c>
      <c r="S43" s="568">
        <v>476634.62999999989</v>
      </c>
      <c r="T43" s="568">
        <v>490715.86000000004</v>
      </c>
      <c r="U43" s="568">
        <v>489874.16999999993</v>
      </c>
      <c r="V43" s="568">
        <v>495481.85999999964</v>
      </c>
      <c r="W43" s="570">
        <v>476660.46</v>
      </c>
      <c r="X43" s="568">
        <v>475812.2100000002</v>
      </c>
      <c r="Y43" s="568">
        <v>492158.87000000005</v>
      </c>
      <c r="Z43" s="568">
        <v>480301.82</v>
      </c>
      <c r="AA43" s="570">
        <v>503768.76000000036</v>
      </c>
      <c r="AB43" s="568">
        <v>507312.97999999975</v>
      </c>
      <c r="AC43" s="568">
        <v>1219974.2700000003</v>
      </c>
      <c r="AD43" s="568">
        <v>687133.72999999952</v>
      </c>
      <c r="AE43" s="544">
        <v>7226476</v>
      </c>
      <c r="AF43" s="567">
        <v>439710.68</v>
      </c>
      <c r="AG43" s="566">
        <v>486701</v>
      </c>
      <c r="AH43" s="566">
        <v>503213</v>
      </c>
      <c r="AI43" s="566">
        <v>498386</v>
      </c>
      <c r="AJ43" s="566">
        <v>512866</v>
      </c>
      <c r="AK43" s="566">
        <v>521351</v>
      </c>
      <c r="AL43" s="566">
        <v>518320</v>
      </c>
      <c r="AM43" s="566">
        <v>539329</v>
      </c>
      <c r="AN43" s="566">
        <v>1104349</v>
      </c>
      <c r="AO43" s="566">
        <v>528943</v>
      </c>
      <c r="AP43" s="566">
        <v>481798</v>
      </c>
      <c r="AQ43" s="566">
        <v>694320</v>
      </c>
      <c r="AR43" s="566">
        <v>446351.3200000003</v>
      </c>
      <c r="AS43" s="544">
        <v>7275638</v>
      </c>
      <c r="AT43" s="567">
        <v>429538</v>
      </c>
      <c r="AU43" s="566">
        <v>426349</v>
      </c>
      <c r="AV43" s="566">
        <v>396033</v>
      </c>
      <c r="AW43" s="566">
        <v>451553</v>
      </c>
      <c r="AX43" s="566">
        <v>448189</v>
      </c>
      <c r="AY43" s="566">
        <v>754837</v>
      </c>
      <c r="AZ43" s="566">
        <v>514421</v>
      </c>
      <c r="BA43" s="566">
        <v>534102</v>
      </c>
      <c r="BB43" s="566">
        <v>609516.75</v>
      </c>
      <c r="BC43" s="566">
        <v>609516.75</v>
      </c>
      <c r="BD43" s="566">
        <v>609516.75</v>
      </c>
      <c r="BE43" s="566">
        <v>609516.75</v>
      </c>
      <c r="BF43" s="544">
        <v>6393089</v>
      </c>
      <c r="BG43" s="567">
        <v>650666.33333333337</v>
      </c>
      <c r="BH43" s="566">
        <v>650666.33333333337</v>
      </c>
      <c r="BI43" s="566">
        <v>650666.33333333337</v>
      </c>
      <c r="BJ43" s="566">
        <v>650666.33333333337</v>
      </c>
      <c r="BK43" s="566">
        <v>650666.33333333337</v>
      </c>
      <c r="BL43" s="566">
        <v>650666.33333333337</v>
      </c>
      <c r="BM43" s="566">
        <v>650666.33333333337</v>
      </c>
      <c r="BN43" s="566">
        <v>650666.33333333337</v>
      </c>
      <c r="BO43" s="566">
        <v>650666.33333333337</v>
      </c>
      <c r="BP43" s="566">
        <v>650666.33333333337</v>
      </c>
      <c r="BQ43" s="566">
        <v>650666.33333333337</v>
      </c>
      <c r="BR43" s="566">
        <v>650666.33333333337</v>
      </c>
      <c r="BS43" s="544">
        <v>7807996</v>
      </c>
    </row>
    <row r="44" spans="1:71" s="571" customFormat="1">
      <c r="A44" s="578" t="s">
        <v>371</v>
      </c>
      <c r="B44" s="577"/>
      <c r="C44" s="576"/>
      <c r="D44" s="549">
        <v>12219690.690000005</v>
      </c>
      <c r="E44" s="549">
        <v>14013155.010000002</v>
      </c>
      <c r="F44" s="549">
        <v>15059232.830000002</v>
      </c>
      <c r="G44" s="549">
        <v>22139525.669999991</v>
      </c>
      <c r="H44" s="549">
        <v>18455945.070000004</v>
      </c>
      <c r="I44" s="549">
        <v>17322743.420000009</v>
      </c>
      <c r="J44" s="549">
        <v>18503829.650000013</v>
      </c>
      <c r="K44" s="549">
        <v>18931748.149999991</v>
      </c>
      <c r="L44" s="549">
        <v>19359440.919999994</v>
      </c>
      <c r="M44" s="549">
        <v>19031808.91</v>
      </c>
      <c r="N44" s="549">
        <v>16961017.119999994</v>
      </c>
      <c r="O44" s="549">
        <v>34058978.330000006</v>
      </c>
      <c r="P44" s="549">
        <v>-16885528.280000012</v>
      </c>
      <c r="Q44" s="549">
        <v>209171587.49000001</v>
      </c>
      <c r="R44" s="575">
        <v>11999014.080000002</v>
      </c>
      <c r="S44" s="549">
        <v>13187183.649999999</v>
      </c>
      <c r="T44" s="549">
        <v>12836752.039999999</v>
      </c>
      <c r="U44" s="549">
        <v>13386334.25</v>
      </c>
      <c r="V44" s="549">
        <v>13760406.020000003</v>
      </c>
      <c r="W44" s="549">
        <v>7856843.6799999988</v>
      </c>
      <c r="X44" s="549">
        <v>41757751.189999983</v>
      </c>
      <c r="Y44" s="549">
        <v>43852479.909999982</v>
      </c>
      <c r="Z44" s="549">
        <v>43149231.790000014</v>
      </c>
      <c r="AA44" s="549">
        <v>34694645.050000004</v>
      </c>
      <c r="AB44" s="549">
        <v>24773592.81000001</v>
      </c>
      <c r="AC44" s="549">
        <v>22462208.139999982</v>
      </c>
      <c r="AD44" s="549">
        <v>-71752734.610000014</v>
      </c>
      <c r="AE44" s="544">
        <v>211963708</v>
      </c>
      <c r="AF44" s="574">
        <v>4281894.53</v>
      </c>
      <c r="AG44" s="573">
        <v>39660714.120000005</v>
      </c>
      <c r="AH44" s="573">
        <v>42339149</v>
      </c>
      <c r="AI44" s="573">
        <v>42020633</v>
      </c>
      <c r="AJ44" s="573">
        <v>43105196</v>
      </c>
      <c r="AK44" s="573">
        <v>32026649</v>
      </c>
      <c r="AL44" s="573">
        <v>32008459</v>
      </c>
      <c r="AM44" s="573">
        <v>33284599</v>
      </c>
      <c r="AN44" s="573">
        <v>38493365</v>
      </c>
      <c r="AO44" s="573">
        <v>32728016</v>
      </c>
      <c r="AP44" s="573">
        <v>10765981</v>
      </c>
      <c r="AQ44" s="573">
        <v>7111711.929999996</v>
      </c>
      <c r="AR44" s="573">
        <v>-140770367.57999998</v>
      </c>
      <c r="AS44" s="544">
        <v>217056000</v>
      </c>
      <c r="AT44" s="574">
        <v>4875303</v>
      </c>
      <c r="AU44" s="573">
        <v>42036940</v>
      </c>
      <c r="AV44" s="573">
        <v>46414783</v>
      </c>
      <c r="AW44" s="573">
        <v>46936755</v>
      </c>
      <c r="AX44" s="573">
        <v>35014872</v>
      </c>
      <c r="AY44" s="573">
        <v>37691596</v>
      </c>
      <c r="AZ44" s="573">
        <v>35623683</v>
      </c>
      <c r="BA44" s="573">
        <v>8259405</v>
      </c>
      <c r="BB44" s="573">
        <v>-7011309.25</v>
      </c>
      <c r="BC44" s="573">
        <v>-7011309.25</v>
      </c>
      <c r="BD44" s="573">
        <v>-7011309.25</v>
      </c>
      <c r="BE44" s="573">
        <v>-7011309.25</v>
      </c>
      <c r="BF44" s="544">
        <v>228808100</v>
      </c>
      <c r="BG44" s="574">
        <v>19240902.833333328</v>
      </c>
      <c r="BH44" s="573">
        <v>19240902.833333336</v>
      </c>
      <c r="BI44" s="573">
        <v>19240902.833333336</v>
      </c>
      <c r="BJ44" s="573">
        <v>19240902.833333336</v>
      </c>
      <c r="BK44" s="573">
        <v>19240902.833333336</v>
      </c>
      <c r="BL44" s="573">
        <v>19240902.833333336</v>
      </c>
      <c r="BM44" s="573">
        <v>19240902.833333336</v>
      </c>
      <c r="BN44" s="573">
        <v>19240902.833333336</v>
      </c>
      <c r="BO44" s="573">
        <v>19240902.833333336</v>
      </c>
      <c r="BP44" s="573">
        <v>19240902.833333336</v>
      </c>
      <c r="BQ44" s="573">
        <v>19240902.833333336</v>
      </c>
      <c r="BR44" s="573">
        <v>19240902.833333336</v>
      </c>
      <c r="BS44" s="544">
        <v>230890834</v>
      </c>
    </row>
    <row r="45" spans="1:71" ht="15" customHeight="1">
      <c r="A45" s="557" t="s">
        <v>34</v>
      </c>
      <c r="B45" s="565" t="s">
        <v>93</v>
      </c>
      <c r="C45" s="564" t="s">
        <v>92</v>
      </c>
      <c r="D45" s="569">
        <v>513487.02999999997</v>
      </c>
      <c r="E45" s="568">
        <v>558436.45999999973</v>
      </c>
      <c r="F45" s="568">
        <v>582712.05999999971</v>
      </c>
      <c r="G45" s="568">
        <v>699470.08</v>
      </c>
      <c r="H45" s="568">
        <v>566467.27000000014</v>
      </c>
      <c r="I45" s="568">
        <v>554508.81999999995</v>
      </c>
      <c r="J45" s="568">
        <v>591316.92999999982</v>
      </c>
      <c r="K45" s="568">
        <v>624470.81000000029</v>
      </c>
      <c r="L45" s="568">
        <v>634190.27999999991</v>
      </c>
      <c r="M45" s="568">
        <v>592115.65000000014</v>
      </c>
      <c r="N45" s="568">
        <v>599550.74999999988</v>
      </c>
      <c r="O45" s="568">
        <v>582620.14</v>
      </c>
      <c r="P45" s="570">
        <v>-1170894.4200000009</v>
      </c>
      <c r="Q45" s="549">
        <v>5928451.8599999985</v>
      </c>
      <c r="R45" s="569">
        <v>457905.82999999996</v>
      </c>
      <c r="S45" s="568">
        <v>517159.88</v>
      </c>
      <c r="T45" s="568">
        <v>506985.42</v>
      </c>
      <c r="U45" s="568">
        <v>518836.65</v>
      </c>
      <c r="V45" s="568">
        <v>527113.64</v>
      </c>
      <c r="W45" s="570">
        <v>503040.28999999986</v>
      </c>
      <c r="X45" s="568">
        <v>521421.6700000001</v>
      </c>
      <c r="Y45" s="568">
        <v>544072.90999999992</v>
      </c>
      <c r="Z45" s="568">
        <v>505460.81</v>
      </c>
      <c r="AA45" s="570">
        <v>526658.44999999984</v>
      </c>
      <c r="AB45" s="568">
        <v>515164.38</v>
      </c>
      <c r="AC45" s="568">
        <v>526311.30999999994</v>
      </c>
      <c r="AD45" s="568">
        <v>-1485736.2399999993</v>
      </c>
      <c r="AE45" s="544">
        <v>4684395</v>
      </c>
      <c r="AF45" s="567">
        <v>496152.63</v>
      </c>
      <c r="AG45" s="566">
        <v>513900.5</v>
      </c>
      <c r="AH45" s="566">
        <v>544830</v>
      </c>
      <c r="AI45" s="566">
        <v>537541</v>
      </c>
      <c r="AJ45" s="566">
        <v>542299</v>
      </c>
      <c r="AK45" s="566">
        <v>553258</v>
      </c>
      <c r="AL45" s="566">
        <v>533940</v>
      </c>
      <c r="AM45" s="566">
        <v>526023</v>
      </c>
      <c r="AN45" s="566">
        <v>1120356</v>
      </c>
      <c r="AO45" s="566">
        <v>525307</v>
      </c>
      <c r="AP45" s="566">
        <v>730947</v>
      </c>
      <c r="AQ45" s="566">
        <v>741420</v>
      </c>
      <c r="AR45" s="566">
        <v>-1502535.13</v>
      </c>
      <c r="AS45" s="544">
        <v>5863439</v>
      </c>
      <c r="AT45" s="567">
        <v>560853</v>
      </c>
      <c r="AU45" s="566">
        <v>519684</v>
      </c>
      <c r="AV45" s="566">
        <v>459134</v>
      </c>
      <c r="AW45" s="566">
        <v>535122</v>
      </c>
      <c r="AX45" s="566">
        <v>544034</v>
      </c>
      <c r="AY45" s="566">
        <v>987049</v>
      </c>
      <c r="AZ45" s="566">
        <v>620632</v>
      </c>
      <c r="BA45" s="566">
        <v>658026</v>
      </c>
      <c r="BB45" s="566">
        <v>283106.5</v>
      </c>
      <c r="BC45" s="566">
        <v>283106.5</v>
      </c>
      <c r="BD45" s="566">
        <v>283106.5</v>
      </c>
      <c r="BE45" s="566">
        <v>283106.5</v>
      </c>
      <c r="BF45" s="544">
        <v>6016960</v>
      </c>
      <c r="BG45" s="567">
        <v>422680.66666666669</v>
      </c>
      <c r="BH45" s="566">
        <v>422680.66666666663</v>
      </c>
      <c r="BI45" s="566">
        <v>422680.66666666663</v>
      </c>
      <c r="BJ45" s="566">
        <v>422680.66666666663</v>
      </c>
      <c r="BK45" s="566">
        <v>422680.66666666663</v>
      </c>
      <c r="BL45" s="566">
        <v>422680.66666666663</v>
      </c>
      <c r="BM45" s="566">
        <v>422680.66666666663</v>
      </c>
      <c r="BN45" s="566">
        <v>422680.66666666663</v>
      </c>
      <c r="BO45" s="566">
        <v>422680.66666666663</v>
      </c>
      <c r="BP45" s="566">
        <v>422680.66666666663</v>
      </c>
      <c r="BQ45" s="566">
        <v>422680.66666666663</v>
      </c>
      <c r="BR45" s="566">
        <v>422680.66666666663</v>
      </c>
      <c r="BS45" s="544">
        <v>5072168</v>
      </c>
    </row>
    <row r="46" spans="1:71" ht="15" customHeight="1">
      <c r="A46" s="557"/>
      <c r="B46" s="565" t="s">
        <v>164</v>
      </c>
      <c r="C46" s="564" t="s">
        <v>165</v>
      </c>
      <c r="D46" s="569"/>
      <c r="E46" s="568"/>
      <c r="F46" s="568"/>
      <c r="G46" s="568">
        <v>1757.34</v>
      </c>
      <c r="H46" s="568"/>
      <c r="I46" s="568"/>
      <c r="J46" s="568"/>
      <c r="K46" s="568"/>
      <c r="L46" s="568"/>
      <c r="M46" s="568"/>
      <c r="N46" s="568"/>
      <c r="O46" s="568"/>
      <c r="P46" s="570">
        <v>5316.12</v>
      </c>
      <c r="Q46" s="549">
        <v>7073.46</v>
      </c>
      <c r="R46" s="569"/>
      <c r="S46" s="568"/>
      <c r="T46" s="568"/>
      <c r="U46" s="568">
        <v>0</v>
      </c>
      <c r="V46" s="568">
        <v>0</v>
      </c>
      <c r="W46" s="568">
        <v>0</v>
      </c>
      <c r="X46" s="568">
        <v>0</v>
      </c>
      <c r="Y46" s="568">
        <v>0</v>
      </c>
      <c r="Z46" s="568">
        <v>0</v>
      </c>
      <c r="AA46" s="568">
        <v>0</v>
      </c>
      <c r="AB46" s="568">
        <v>0</v>
      </c>
      <c r="AC46" s="568">
        <v>0</v>
      </c>
      <c r="AD46" s="568">
        <v>6987</v>
      </c>
      <c r="AE46" s="544">
        <v>6987</v>
      </c>
      <c r="AF46" s="567">
        <v>0</v>
      </c>
      <c r="AG46" s="566">
        <v>0</v>
      </c>
      <c r="AH46" s="566">
        <v>0</v>
      </c>
      <c r="AI46" s="566">
        <v>0</v>
      </c>
      <c r="AJ46" s="566">
        <v>0</v>
      </c>
      <c r="AK46" s="566">
        <v>0</v>
      </c>
      <c r="AL46" s="566">
        <v>0</v>
      </c>
      <c r="AM46" s="566">
        <v>0</v>
      </c>
      <c r="AN46" s="566">
        <v>0</v>
      </c>
      <c r="AO46" s="566">
        <v>0</v>
      </c>
      <c r="AP46" s="566">
        <v>0</v>
      </c>
      <c r="AQ46" s="566">
        <v>0</v>
      </c>
      <c r="AR46" s="566">
        <v>7073</v>
      </c>
      <c r="AS46" s="544">
        <v>7073</v>
      </c>
      <c r="AT46" s="567">
        <v>0</v>
      </c>
      <c r="AU46" s="566">
        <v>0</v>
      </c>
      <c r="AV46" s="566">
        <v>0</v>
      </c>
      <c r="AW46" s="566">
        <v>0</v>
      </c>
      <c r="AX46" s="566">
        <v>0</v>
      </c>
      <c r="AY46" s="566">
        <v>0</v>
      </c>
      <c r="AZ46" s="566">
        <v>0</v>
      </c>
      <c r="BA46" s="566">
        <v>0</v>
      </c>
      <c r="BB46" s="566">
        <v>2198</v>
      </c>
      <c r="BC46" s="566">
        <v>2198</v>
      </c>
      <c r="BD46" s="566">
        <v>2198</v>
      </c>
      <c r="BE46" s="566">
        <v>2198</v>
      </c>
      <c r="BF46" s="544">
        <v>8792</v>
      </c>
      <c r="BG46" s="567">
        <v>732.66666666666663</v>
      </c>
      <c r="BH46" s="566">
        <v>732.66666666666663</v>
      </c>
      <c r="BI46" s="566">
        <v>732.66666666666663</v>
      </c>
      <c r="BJ46" s="566">
        <v>732.66666666666663</v>
      </c>
      <c r="BK46" s="566">
        <v>732.66666666666663</v>
      </c>
      <c r="BL46" s="566">
        <v>732.66666666666663</v>
      </c>
      <c r="BM46" s="566">
        <v>732.66666666666663</v>
      </c>
      <c r="BN46" s="566">
        <v>732.66666666666663</v>
      </c>
      <c r="BO46" s="566">
        <v>732.66666666666663</v>
      </c>
      <c r="BP46" s="566">
        <v>732.66666666666663</v>
      </c>
      <c r="BQ46" s="566">
        <v>732.66666666666663</v>
      </c>
      <c r="BR46" s="566">
        <v>732.66666666666663</v>
      </c>
      <c r="BS46" s="544">
        <v>8792</v>
      </c>
    </row>
    <row r="47" spans="1:71" s="528" customFormat="1" ht="15" customHeight="1">
      <c r="A47" s="557" t="s">
        <v>372</v>
      </c>
      <c r="B47" s="565"/>
      <c r="C47" s="564"/>
      <c r="D47" s="546">
        <v>513487.02999999997</v>
      </c>
      <c r="E47" s="545">
        <v>558436.45999999973</v>
      </c>
      <c r="F47" s="545">
        <v>582712.05999999971</v>
      </c>
      <c r="G47" s="545">
        <v>701227.41999999993</v>
      </c>
      <c r="H47" s="545">
        <v>566467.27000000014</v>
      </c>
      <c r="I47" s="545">
        <v>554508.81999999995</v>
      </c>
      <c r="J47" s="545">
        <v>591316.92999999982</v>
      </c>
      <c r="K47" s="545">
        <v>624470.81000000029</v>
      </c>
      <c r="L47" s="545">
        <v>634190.27999999991</v>
      </c>
      <c r="M47" s="545">
        <v>592115.65000000014</v>
      </c>
      <c r="N47" s="545">
        <v>599550.74999999988</v>
      </c>
      <c r="O47" s="545">
        <v>582620.14</v>
      </c>
      <c r="P47" s="548">
        <v>-1165578.3000000007</v>
      </c>
      <c r="Q47" s="549">
        <v>5935525.3199999984</v>
      </c>
      <c r="R47" s="546">
        <v>457905.82999999996</v>
      </c>
      <c r="S47" s="545">
        <v>517159.88</v>
      </c>
      <c r="T47" s="545">
        <v>506985.42</v>
      </c>
      <c r="U47" s="545">
        <v>518836.65</v>
      </c>
      <c r="V47" s="545">
        <v>527113.64</v>
      </c>
      <c r="W47" s="548">
        <v>503040.28999999986</v>
      </c>
      <c r="X47" s="545">
        <v>521421.6700000001</v>
      </c>
      <c r="Y47" s="545">
        <v>544072.90999999992</v>
      </c>
      <c r="Z47" s="545">
        <v>505460.81</v>
      </c>
      <c r="AA47" s="545">
        <v>526658.44999999984</v>
      </c>
      <c r="AB47" s="545">
        <v>515164.38</v>
      </c>
      <c r="AC47" s="545">
        <v>526311.30999999994</v>
      </c>
      <c r="AD47" s="623">
        <v>-1478750.2399999993</v>
      </c>
      <c r="AE47" s="544">
        <v>4691382</v>
      </c>
      <c r="AF47" s="546">
        <v>496152.63</v>
      </c>
      <c r="AG47" s="545">
        <v>513900.5</v>
      </c>
      <c r="AH47" s="545">
        <v>544830</v>
      </c>
      <c r="AI47" s="545">
        <v>537541</v>
      </c>
      <c r="AJ47" s="545">
        <v>542299</v>
      </c>
      <c r="AK47" s="545">
        <v>553258</v>
      </c>
      <c r="AL47" s="545">
        <v>533940</v>
      </c>
      <c r="AM47" s="545">
        <v>526023</v>
      </c>
      <c r="AN47" s="545">
        <v>1120356</v>
      </c>
      <c r="AO47" s="545">
        <v>525307</v>
      </c>
      <c r="AP47" s="545">
        <v>730947</v>
      </c>
      <c r="AQ47" s="545">
        <v>741420</v>
      </c>
      <c r="AR47" s="545">
        <v>-1495462.13</v>
      </c>
      <c r="AS47" s="544">
        <v>5870512</v>
      </c>
      <c r="AT47" s="546">
        <v>560853</v>
      </c>
      <c r="AU47" s="545">
        <v>519684</v>
      </c>
      <c r="AV47" s="545">
        <v>459134</v>
      </c>
      <c r="AW47" s="545">
        <v>535122</v>
      </c>
      <c r="AX47" s="545">
        <v>544034</v>
      </c>
      <c r="AY47" s="545">
        <v>987049</v>
      </c>
      <c r="AZ47" s="545">
        <v>620632</v>
      </c>
      <c r="BA47" s="545">
        <v>658026</v>
      </c>
      <c r="BB47" s="545">
        <v>285304.5</v>
      </c>
      <c r="BC47" s="545">
        <v>285304.5</v>
      </c>
      <c r="BD47" s="545">
        <v>285304.5</v>
      </c>
      <c r="BE47" s="545">
        <v>285304.5</v>
      </c>
      <c r="BF47" s="544">
        <v>6025752</v>
      </c>
      <c r="BG47" s="546">
        <v>423413.33333333337</v>
      </c>
      <c r="BH47" s="545">
        <v>423413.33333333337</v>
      </c>
      <c r="BI47" s="545">
        <v>423413.33333333337</v>
      </c>
      <c r="BJ47" s="566">
        <v>423413.33333333337</v>
      </c>
      <c r="BK47" s="566">
        <v>423413.33333333337</v>
      </c>
      <c r="BL47" s="566">
        <v>423413.33333333337</v>
      </c>
      <c r="BM47" s="566">
        <v>423413.33333333337</v>
      </c>
      <c r="BN47" s="566">
        <v>423413.33333333337</v>
      </c>
      <c r="BO47" s="566">
        <v>423413.33333333337</v>
      </c>
      <c r="BP47" s="566">
        <v>423413.33333333337</v>
      </c>
      <c r="BQ47" s="566">
        <v>423413.33333333337</v>
      </c>
      <c r="BR47" s="566">
        <v>423413.33333333337</v>
      </c>
      <c r="BS47" s="544">
        <v>5080960</v>
      </c>
    </row>
    <row r="48" spans="1:71" s="528" customFormat="1" ht="15.75" thickBot="1">
      <c r="A48" s="563" t="s">
        <v>161</v>
      </c>
      <c r="B48" s="562"/>
      <c r="C48" s="561"/>
      <c r="D48" s="560">
        <v>33978625.509999961</v>
      </c>
      <c r="E48" s="559">
        <v>39007792.950000033</v>
      </c>
      <c r="F48" s="559">
        <v>48537562.390000083</v>
      </c>
      <c r="G48" s="559">
        <v>56851355.710000098</v>
      </c>
      <c r="H48" s="559">
        <v>47279509.350000024</v>
      </c>
      <c r="I48" s="559">
        <v>55572834.310000002</v>
      </c>
      <c r="J48" s="559">
        <v>56000725.390000038</v>
      </c>
      <c r="K48" s="559">
        <v>59708335.370000109</v>
      </c>
      <c r="L48" s="559">
        <v>60846656.419999875</v>
      </c>
      <c r="M48" s="559">
        <v>60935381.119999975</v>
      </c>
      <c r="N48" s="559">
        <v>61002193.279999927</v>
      </c>
      <c r="O48" s="559">
        <v>58249080.800000034</v>
      </c>
      <c r="P48" s="559">
        <v>35336033.900000289</v>
      </c>
      <c r="Q48" s="559">
        <v>673306086.5000006</v>
      </c>
      <c r="R48" s="560">
        <v>44267057.68999999</v>
      </c>
      <c r="S48" s="559">
        <v>49179926.420000061</v>
      </c>
      <c r="T48" s="559">
        <v>50520713.549999997</v>
      </c>
      <c r="U48" s="559">
        <v>50542518.169999979</v>
      </c>
      <c r="V48" s="559">
        <v>51735640.120000184</v>
      </c>
      <c r="W48" s="559">
        <v>49074081.710000023</v>
      </c>
      <c r="X48" s="559">
        <v>48888835.529999986</v>
      </c>
      <c r="Y48" s="559">
        <v>50926271.949999966</v>
      </c>
      <c r="Z48" s="559">
        <v>49476066.330000028</v>
      </c>
      <c r="AA48" s="559">
        <v>51844703.900000006</v>
      </c>
      <c r="AB48" s="559">
        <v>53424732.040000051</v>
      </c>
      <c r="AC48" s="559">
        <v>110518943.62</v>
      </c>
      <c r="AD48" s="559">
        <v>42211400.96999976</v>
      </c>
      <c r="AE48" s="544">
        <v>702610893</v>
      </c>
      <c r="AF48" s="559">
        <v>44639864.280000001</v>
      </c>
      <c r="AG48" s="559">
        <v>50396468.740000002</v>
      </c>
      <c r="AH48" s="559">
        <v>51334903</v>
      </c>
      <c r="AI48" s="559">
        <v>51238605</v>
      </c>
      <c r="AJ48" s="559">
        <v>51995958</v>
      </c>
      <c r="AK48" s="559">
        <v>52555951</v>
      </c>
      <c r="AL48" s="559">
        <v>53370865</v>
      </c>
      <c r="AM48" s="559">
        <v>53008374</v>
      </c>
      <c r="AN48" s="559">
        <v>105143347</v>
      </c>
      <c r="AO48" s="559">
        <v>53811114</v>
      </c>
      <c r="AP48" s="559">
        <v>71901693</v>
      </c>
      <c r="AQ48" s="559">
        <v>68641861.929999992</v>
      </c>
      <c r="AR48" s="559">
        <v>22654978.050000072</v>
      </c>
      <c r="AS48" s="558">
        <v>730693983</v>
      </c>
      <c r="AT48" s="559">
        <v>52015259</v>
      </c>
      <c r="AU48" s="559">
        <v>54804973</v>
      </c>
      <c r="AV48" s="559">
        <v>48450197</v>
      </c>
      <c r="AW48" s="559">
        <v>56443804</v>
      </c>
      <c r="AX48" s="559">
        <v>54355446</v>
      </c>
      <c r="AY48" s="559">
        <v>92054183</v>
      </c>
      <c r="AZ48" s="559">
        <v>62445263</v>
      </c>
      <c r="BA48" s="559">
        <v>65862363</v>
      </c>
      <c r="BB48" s="559">
        <v>80479020.5</v>
      </c>
      <c r="BC48" s="559">
        <v>80479020.5</v>
      </c>
      <c r="BD48" s="559">
        <v>80479020.5</v>
      </c>
      <c r="BE48" s="559">
        <v>80479020.5</v>
      </c>
      <c r="BF48" s="603">
        <v>808347570</v>
      </c>
      <c r="BG48" s="559">
        <v>68508336.333333328</v>
      </c>
      <c r="BH48" s="559">
        <v>68508336.333333328</v>
      </c>
      <c r="BI48" s="559">
        <v>68508336.333333328</v>
      </c>
      <c r="BJ48" s="559">
        <v>68508336.333333328</v>
      </c>
      <c r="BK48" s="559">
        <v>68508336.333333328</v>
      </c>
      <c r="BL48" s="559">
        <v>68508336.333333328</v>
      </c>
      <c r="BM48" s="559">
        <v>68508336.333333328</v>
      </c>
      <c r="BN48" s="559">
        <v>68508336.333333328</v>
      </c>
      <c r="BO48" s="559">
        <v>68508336.333333328</v>
      </c>
      <c r="BP48" s="559">
        <v>68508336.333333328</v>
      </c>
      <c r="BQ48" s="559">
        <v>68508336.333333328</v>
      </c>
      <c r="BR48" s="559">
        <v>68508336.333333328</v>
      </c>
      <c r="BS48" s="544">
        <v>822100036</v>
      </c>
    </row>
    <row r="49" spans="3:71" ht="19.899999999999999" customHeight="1">
      <c r="C49" s="557"/>
      <c r="D49" s="553"/>
      <c r="E49" s="552"/>
      <c r="F49" s="552"/>
      <c r="G49" s="552"/>
      <c r="H49" s="552"/>
      <c r="I49" s="552"/>
      <c r="J49" s="552"/>
      <c r="K49" s="552"/>
      <c r="L49" s="552"/>
      <c r="M49" s="552"/>
      <c r="N49" s="552"/>
      <c r="O49" s="552"/>
      <c r="P49" s="622"/>
      <c r="Q49" s="556"/>
      <c r="R49" s="553"/>
      <c r="S49" s="552"/>
      <c r="T49" s="552"/>
      <c r="U49" s="552"/>
      <c r="V49" s="552"/>
      <c r="W49" s="555"/>
      <c r="X49" s="552"/>
      <c r="Y49" s="552"/>
      <c r="Z49" s="552"/>
      <c r="AA49" s="552"/>
      <c r="AB49" s="552"/>
      <c r="AC49" s="552"/>
      <c r="AD49" s="552"/>
      <c r="AE49" s="554"/>
      <c r="AF49" s="553"/>
      <c r="AG49" s="552"/>
      <c r="AH49" s="552"/>
      <c r="AI49" s="552"/>
      <c r="AJ49" s="552"/>
      <c r="AK49" s="552"/>
      <c r="AL49" s="552"/>
      <c r="AM49" s="552"/>
      <c r="AN49" s="552"/>
      <c r="AO49" s="552"/>
      <c r="AP49" s="552"/>
      <c r="AQ49" s="552"/>
      <c r="AR49" s="552"/>
      <c r="AS49" s="551"/>
      <c r="AT49" s="553"/>
      <c r="AU49" s="552"/>
      <c r="AV49" s="552"/>
      <c r="AW49" s="552"/>
      <c r="AX49" s="552"/>
      <c r="AY49" s="552"/>
      <c r="AZ49" s="552"/>
      <c r="BA49" s="552"/>
      <c r="BB49" s="552"/>
      <c r="BC49" s="552"/>
      <c r="BD49" s="552"/>
      <c r="BE49" s="552"/>
      <c r="BF49" s="551"/>
      <c r="BG49" s="553"/>
      <c r="BH49" s="552"/>
      <c r="BI49" s="552"/>
      <c r="BJ49" s="552"/>
      <c r="BK49" s="552"/>
      <c r="BL49" s="552"/>
      <c r="BM49" s="552"/>
      <c r="BN49" s="552"/>
      <c r="BO49" s="552"/>
      <c r="BP49" s="552"/>
      <c r="BQ49" s="552"/>
      <c r="BR49" s="552"/>
      <c r="BS49" s="551"/>
    </row>
    <row r="50" spans="3:71" s="543" customFormat="1">
      <c r="C50" s="546" t="s">
        <v>373</v>
      </c>
      <c r="D50" s="546">
        <v>8981</v>
      </c>
      <c r="E50" s="545">
        <v>9044.1</v>
      </c>
      <c r="F50" s="545">
        <v>9129</v>
      </c>
      <c r="G50" s="545">
        <v>9130.2999999999993</v>
      </c>
      <c r="H50" s="545">
        <v>9252.6</v>
      </c>
      <c r="I50" s="545">
        <v>9500.7000000000007</v>
      </c>
      <c r="J50" s="545">
        <v>9712</v>
      </c>
      <c r="K50" s="545">
        <v>9916.5</v>
      </c>
      <c r="L50" s="545">
        <v>10024.799999999999</v>
      </c>
      <c r="M50" s="545">
        <v>10052.700000000001</v>
      </c>
      <c r="N50" s="621">
        <v>10006.5</v>
      </c>
      <c r="O50" s="545">
        <v>9936.4</v>
      </c>
      <c r="P50" s="545"/>
      <c r="Q50" s="549">
        <v>9557.2166666666653</v>
      </c>
      <c r="R50" s="546">
        <v>9810.5</v>
      </c>
      <c r="S50" s="548">
        <v>9777.6</v>
      </c>
      <c r="T50" s="545">
        <v>9752.2000000000007</v>
      </c>
      <c r="U50" s="548">
        <v>9736</v>
      </c>
      <c r="V50" s="548">
        <v>9709.2000000000007</v>
      </c>
      <c r="W50" s="548">
        <v>9675.1</v>
      </c>
      <c r="X50" s="548">
        <v>9696.1</v>
      </c>
      <c r="Y50" s="548">
        <v>9724.1</v>
      </c>
      <c r="Z50" s="548">
        <v>9750.4</v>
      </c>
      <c r="AA50" s="548">
        <v>9776</v>
      </c>
      <c r="AB50" s="548">
        <v>9741.9</v>
      </c>
      <c r="AC50" s="550">
        <v>9734.25</v>
      </c>
      <c r="AD50" s="550"/>
      <c r="AE50" s="547">
        <v>9740.2791666666653</v>
      </c>
      <c r="AF50" s="546">
        <v>9767.9</v>
      </c>
      <c r="AG50" s="546">
        <v>9785.7999999999993</v>
      </c>
      <c r="AH50" s="546">
        <v>9835.7000000000007</v>
      </c>
      <c r="AI50" s="546">
        <v>9867</v>
      </c>
      <c r="AJ50" s="546">
        <v>9848.2000000000007</v>
      </c>
      <c r="AK50" s="546">
        <v>9859.2999999999993</v>
      </c>
      <c r="AL50" s="546">
        <v>9869.2999999999993</v>
      </c>
      <c r="AM50" s="546">
        <v>9887.4</v>
      </c>
      <c r="AN50" s="546">
        <v>9887.7999999999993</v>
      </c>
      <c r="AO50" s="546">
        <v>9877.4</v>
      </c>
      <c r="AP50" s="546">
        <v>9868.2999999999993</v>
      </c>
      <c r="AQ50" s="546">
        <v>9822.6</v>
      </c>
      <c r="AR50" s="545"/>
      <c r="AS50" s="544">
        <v>9848.0583333333325</v>
      </c>
      <c r="AT50" s="546">
        <v>9927.6</v>
      </c>
      <c r="AU50" s="545">
        <v>9929.4</v>
      </c>
      <c r="AV50" s="545">
        <v>9959.8999999999833</v>
      </c>
      <c r="AW50" s="545">
        <v>9977.9</v>
      </c>
      <c r="AX50" s="545">
        <v>9969.9</v>
      </c>
      <c r="AY50" s="545">
        <v>9953</v>
      </c>
      <c r="AZ50" s="545">
        <v>9813.7999999999993</v>
      </c>
      <c r="BA50" s="545">
        <v>9855.5</v>
      </c>
      <c r="BB50" s="545">
        <v>9959.4</v>
      </c>
      <c r="BC50" s="545">
        <v>9959.4</v>
      </c>
      <c r="BD50" s="545">
        <v>9959.4</v>
      </c>
      <c r="BE50" s="545">
        <v>9959.4</v>
      </c>
      <c r="BF50" s="544">
        <v>9933.1999999999971</v>
      </c>
      <c r="BG50" s="546">
        <v>9414.4</v>
      </c>
      <c r="BH50" s="545">
        <v>9414.4</v>
      </c>
      <c r="BI50" s="545">
        <v>9414.4</v>
      </c>
      <c r="BJ50" s="545">
        <v>9414.4</v>
      </c>
      <c r="BK50" s="545">
        <v>9414.4</v>
      </c>
      <c r="BL50" s="545">
        <v>9414.4</v>
      </c>
      <c r="BM50" s="545">
        <v>9414.4</v>
      </c>
      <c r="BN50" s="545">
        <v>9414.4</v>
      </c>
      <c r="BO50" s="545">
        <v>9414.4</v>
      </c>
      <c r="BP50" s="545">
        <v>9414.4</v>
      </c>
      <c r="BQ50" s="545">
        <v>9414.4</v>
      </c>
      <c r="BR50" s="545">
        <v>9414.4</v>
      </c>
      <c r="BS50" s="544">
        <v>9414.3999999999978</v>
      </c>
    </row>
    <row r="51" spans="3:71" s="543" customFormat="1">
      <c r="C51" s="546"/>
      <c r="D51" s="546"/>
      <c r="E51" s="545"/>
      <c r="F51" s="545"/>
      <c r="G51" s="545"/>
      <c r="H51" s="545"/>
      <c r="I51" s="545"/>
      <c r="J51" s="545"/>
      <c r="K51" s="545"/>
      <c r="L51" s="545"/>
      <c r="M51" s="545"/>
      <c r="N51" s="545"/>
      <c r="O51" s="545"/>
      <c r="P51" s="545"/>
      <c r="Q51" s="549"/>
      <c r="R51" s="546"/>
      <c r="S51" s="545"/>
      <c r="T51" s="545"/>
      <c r="U51" s="545"/>
      <c r="V51" s="548"/>
      <c r="W51" s="548"/>
      <c r="X51" s="545"/>
      <c r="Y51" s="545"/>
      <c r="Z51" s="545"/>
      <c r="AA51" s="545"/>
      <c r="AB51" s="545"/>
      <c r="AC51" s="545"/>
      <c r="AD51" s="545"/>
      <c r="AE51" s="547"/>
      <c r="AF51" s="546"/>
      <c r="AG51" s="545"/>
      <c r="AH51" s="545"/>
      <c r="AI51" s="545"/>
      <c r="AJ51" s="545"/>
      <c r="AK51" s="545"/>
      <c r="AL51" s="545"/>
      <c r="AM51" s="545"/>
      <c r="AN51" s="545"/>
      <c r="AO51" s="545"/>
      <c r="AP51" s="545"/>
      <c r="AQ51" s="545"/>
      <c r="AR51" s="545"/>
      <c r="AS51" s="544"/>
      <c r="AT51" s="546"/>
      <c r="AU51" s="545"/>
      <c r="AV51" s="545"/>
      <c r="AW51" s="545"/>
      <c r="AX51" s="545"/>
      <c r="AY51" s="545"/>
      <c r="AZ51" s="545"/>
      <c r="BA51" s="545"/>
      <c r="BB51" s="545"/>
      <c r="BC51" s="545"/>
      <c r="BD51" s="545"/>
      <c r="BE51" s="545"/>
      <c r="BF51" s="544"/>
      <c r="BG51" s="546"/>
      <c r="BH51" s="545"/>
      <c r="BI51" s="545"/>
      <c r="BJ51" s="545"/>
      <c r="BK51" s="545"/>
      <c r="BL51" s="545"/>
      <c r="BM51" s="545"/>
      <c r="BN51" s="545"/>
      <c r="BO51" s="545"/>
      <c r="BP51" s="545"/>
      <c r="BQ51" s="545"/>
      <c r="BR51" s="545"/>
      <c r="BS51" s="544"/>
    </row>
    <row r="52" spans="3:71" s="530" customFormat="1">
      <c r="C52" s="541" t="s">
        <v>374</v>
      </c>
      <c r="D52" s="541">
        <v>3462.8995735315443</v>
      </c>
      <c r="E52" s="538">
        <v>3736.9907013687816</v>
      </c>
      <c r="F52" s="538">
        <v>3790.8349622784317</v>
      </c>
      <c r="G52" s="538">
        <v>4310.1270186313377</v>
      </c>
      <c r="H52" s="538">
        <v>4385.2477090890116</v>
      </c>
      <c r="I52" s="538">
        <v>4418.0717968790186</v>
      </c>
      <c r="J52" s="538">
        <v>4490.6247320586817</v>
      </c>
      <c r="K52" s="538">
        <v>4609.8973163885958</v>
      </c>
      <c r="L52" s="538">
        <v>4668.5308740072014</v>
      </c>
      <c r="M52" s="538">
        <v>4630.415092786523</v>
      </c>
      <c r="N52" s="538">
        <v>4553.5730092675258</v>
      </c>
      <c r="O52" s="538">
        <v>4477.203751216668</v>
      </c>
      <c r="P52" s="538"/>
      <c r="Q52" s="542">
        <v>51999.261700696617</v>
      </c>
      <c r="R52" s="541">
        <v>4180.0354946231064</v>
      </c>
      <c r="S52" s="538">
        <v>4457.5093899533495</v>
      </c>
      <c r="T52" s="538">
        <v>4520.1232471147341</v>
      </c>
      <c r="U52" s="538">
        <v>4535.8982346579687</v>
      </c>
      <c r="V52" s="540">
        <v>4407.5253591603805</v>
      </c>
      <c r="W52" s="540">
        <v>4406.6126985106121</v>
      </c>
      <c r="X52" s="538">
        <v>4391.6118410577456</v>
      </c>
      <c r="Y52" s="538">
        <v>4409.8656973609877</v>
      </c>
      <c r="Z52" s="538">
        <v>4443.9212896307808</v>
      </c>
      <c r="AA52" s="538">
        <v>4493.7004183862537</v>
      </c>
      <c r="AB52" s="538">
        <v>4517.503678308658</v>
      </c>
      <c r="AC52" s="538">
        <v>4520.0800768394492</v>
      </c>
      <c r="AD52" s="538"/>
      <c r="AE52" s="539">
        <v>55502.698510951312</v>
      </c>
      <c r="AF52" s="538">
        <v>4242.1029752239037</v>
      </c>
      <c r="AG52" s="538">
        <v>4424.1482670683145</v>
      </c>
      <c r="AH52" s="538">
        <v>4450.7800156572484</v>
      </c>
      <c r="AI52" s="538">
        <v>4492.874835309618</v>
      </c>
      <c r="AJ52" s="538">
        <v>4451.2334233667061</v>
      </c>
      <c r="AK52" s="538">
        <v>4467.433590620024</v>
      </c>
      <c r="AL52" s="538">
        <v>4489.1854538822408</v>
      </c>
      <c r="AM52" s="538">
        <v>4506.7313955134823</v>
      </c>
      <c r="AN52" s="538">
        <v>4708.2465260219669</v>
      </c>
      <c r="AO52" s="538">
        <v>4582.4138441604046</v>
      </c>
      <c r="AP52" s="538">
        <v>4580.8508051032095</v>
      </c>
      <c r="AQ52" s="538">
        <v>4553.571204131199</v>
      </c>
      <c r="AR52" s="538"/>
      <c r="AS52" s="537">
        <v>65192.462712768953</v>
      </c>
      <c r="AT52" s="538">
        <v>4282.8738063580322</v>
      </c>
      <c r="AU52" s="538">
        <v>4505.7488871432315</v>
      </c>
      <c r="AV52" s="538">
        <v>4593.4474241709331</v>
      </c>
      <c r="AW52" s="538">
        <v>4568.8632878661847</v>
      </c>
      <c r="AX52" s="538">
        <v>4509.0973831232013</v>
      </c>
      <c r="AY52" s="538">
        <v>4570.7233999799055</v>
      </c>
      <c r="AZ52" s="538">
        <v>4587.1805009272657</v>
      </c>
      <c r="BA52" s="538">
        <v>4745.7634823195167</v>
      </c>
      <c r="BB52" s="538">
        <v>5613.0777707492425</v>
      </c>
      <c r="BC52" s="538">
        <v>5613.0777707492425</v>
      </c>
      <c r="BD52" s="538">
        <v>5613.0777707492425</v>
      </c>
      <c r="BE52" s="538">
        <v>5613.0777707492425</v>
      </c>
      <c r="BF52" s="537">
        <v>58837.507550436938</v>
      </c>
      <c r="BG52" s="538">
        <v>4957.8640522320411</v>
      </c>
      <c r="BH52" s="538">
        <v>4957.8640522320411</v>
      </c>
      <c r="BI52" s="538">
        <v>4957.8640522320411</v>
      </c>
      <c r="BJ52" s="538">
        <v>4957.8640522320411</v>
      </c>
      <c r="BK52" s="538">
        <v>4957.8640522320411</v>
      </c>
      <c r="BL52" s="538">
        <v>4957.8640522320411</v>
      </c>
      <c r="BM52" s="538">
        <v>4957.8640522320411</v>
      </c>
      <c r="BN52" s="538">
        <v>4957.8640522320411</v>
      </c>
      <c r="BO52" s="538">
        <v>4957.8640522320411</v>
      </c>
      <c r="BP52" s="538">
        <v>4957.8640522320411</v>
      </c>
      <c r="BQ52" s="538">
        <v>4957.8640522320411</v>
      </c>
      <c r="BR52" s="538">
        <v>4957.8640522320411</v>
      </c>
      <c r="BS52" s="537">
        <v>59494.368626784511</v>
      </c>
    </row>
    <row r="53" spans="3:71" s="530" customFormat="1" ht="15.75" thickBot="1">
      <c r="C53" s="535" t="s">
        <v>375</v>
      </c>
      <c r="D53" s="535">
        <v>3783.1856253980527</v>
      </c>
      <c r="E53" s="532">
        <v>4295.6154274923538</v>
      </c>
      <c r="F53" s="532">
        <v>5300.9047433730084</v>
      </c>
      <c r="G53" s="532">
        <v>6208.6148216727943</v>
      </c>
      <c r="H53" s="532">
        <v>5089.454426653966</v>
      </c>
      <c r="I53" s="532">
        <v>5834.5822589324034</v>
      </c>
      <c r="J53" s="532">
        <v>5747.5691913271021</v>
      </c>
      <c r="K53" s="532">
        <v>6009.4379410997226</v>
      </c>
      <c r="L53" s="532">
        <v>6049.8048008347905</v>
      </c>
      <c r="M53" s="532">
        <v>6041.7392660270534</v>
      </c>
      <c r="N53" s="532">
        <v>6070.0436646944872</v>
      </c>
      <c r="O53" s="532">
        <v>5834.2433053213826</v>
      </c>
      <c r="P53" s="532"/>
      <c r="Q53" s="536">
        <v>70216.81635197789</v>
      </c>
      <c r="R53" s="535">
        <v>4511.1319310942345</v>
      </c>
      <c r="S53" s="532">
        <v>5017.6059697676337</v>
      </c>
      <c r="T53" s="532">
        <v>5159.7336990627746</v>
      </c>
      <c r="U53" s="532">
        <v>5158.2206306491353</v>
      </c>
      <c r="V53" s="534">
        <v>5228.7457916203375</v>
      </c>
      <c r="W53" s="534">
        <v>5052.804186623398</v>
      </c>
      <c r="X53" s="532">
        <v>5029.2610397170001</v>
      </c>
      <c r="Y53" s="532">
        <v>5136.9011552602278</v>
      </c>
      <c r="Z53" s="532">
        <v>5051.7123059983142</v>
      </c>
      <c r="AA53" s="532">
        <v>5273.5100505368264</v>
      </c>
      <c r="AB53" s="532">
        <v>5291.7158160519757</v>
      </c>
      <c r="AC53" s="532">
        <v>11303.823372113924</v>
      </c>
      <c r="AD53" s="532"/>
      <c r="AE53" s="533">
        <v>71622.015258898828</v>
      </c>
      <c r="AF53" s="532">
        <v>4569.073431341435</v>
      </c>
      <c r="AG53" s="532">
        <v>5149.9589961074889</v>
      </c>
      <c r="AH53" s="532">
        <v>5219.2424535111886</v>
      </c>
      <c r="AI53" s="532">
        <v>5168.4231275970405</v>
      </c>
      <c r="AJ53" s="532">
        <v>5253.3710728864153</v>
      </c>
      <c r="AK53" s="532">
        <v>5313.4522734879765</v>
      </c>
      <c r="AL53" s="532">
        <v>5377.0547049942752</v>
      </c>
      <c r="AM53" s="532">
        <v>5342.8309767987539</v>
      </c>
      <c r="AN53" s="532">
        <v>10606.549889763142</v>
      </c>
      <c r="AO53" s="532">
        <v>5423.2137590343591</v>
      </c>
      <c r="AP53" s="532">
        <v>7156.5279734098076</v>
      </c>
      <c r="AQ53" s="532">
        <v>6967.6208861932937</v>
      </c>
      <c r="AR53" s="532"/>
      <c r="AS53" s="531">
        <v>73684.626922064926</v>
      </c>
      <c r="AT53" s="532">
        <v>5234.1013940932344</v>
      </c>
      <c r="AU53" s="532">
        <v>5211.1632122786878</v>
      </c>
      <c r="AV53" s="532">
        <v>4800.7972971616264</v>
      </c>
      <c r="AW53" s="532">
        <v>5268.9050802273023</v>
      </c>
      <c r="AX53" s="532">
        <v>5395.2921293092213</v>
      </c>
      <c r="AY53" s="532">
        <v>9209.646940620918</v>
      </c>
      <c r="AZ53" s="532">
        <v>6253.1974362632218</v>
      </c>
      <c r="BA53" s="532">
        <v>6455.8898856719597</v>
      </c>
      <c r="BB53" s="532">
        <v>7126.8386707974387</v>
      </c>
      <c r="BC53" s="532">
        <v>7126.8386707974387</v>
      </c>
      <c r="BD53" s="532">
        <v>7126.8386707974387</v>
      </c>
      <c r="BE53" s="532">
        <v>7126.8386707974387</v>
      </c>
      <c r="BF53" s="531">
        <v>76355.83689042808</v>
      </c>
      <c r="BG53" s="532">
        <v>6803.5107477198035</v>
      </c>
      <c r="BH53" s="532">
        <v>6803.5107477198035</v>
      </c>
      <c r="BI53" s="532">
        <v>6803.5107477198035</v>
      </c>
      <c r="BJ53" s="532">
        <v>6803.5107477198035</v>
      </c>
      <c r="BK53" s="532">
        <v>6803.5107477198035</v>
      </c>
      <c r="BL53" s="532">
        <v>6803.5107477198035</v>
      </c>
      <c r="BM53" s="532">
        <v>6803.5107477198035</v>
      </c>
      <c r="BN53" s="532">
        <v>6803.5107477198035</v>
      </c>
      <c r="BO53" s="532">
        <v>6803.5107477198035</v>
      </c>
      <c r="BP53" s="532">
        <v>6803.5107477198035</v>
      </c>
      <c r="BQ53" s="532">
        <v>6803.5107477198035</v>
      </c>
      <c r="BR53" s="532">
        <v>6803.5107477198035</v>
      </c>
      <c r="BS53" s="531">
        <v>81642.128972637685</v>
      </c>
    </row>
    <row r="54" spans="3:71">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29"/>
      <c r="AG54" s="529"/>
      <c r="AH54" s="529"/>
      <c r="AI54" s="529"/>
      <c r="AJ54" s="529"/>
      <c r="AK54" s="529"/>
      <c r="AL54" s="529"/>
      <c r="AM54" s="529"/>
      <c r="AN54" s="529"/>
      <c r="AO54" s="529"/>
      <c r="AP54" s="529"/>
      <c r="AQ54" s="529"/>
      <c r="AR54" s="529"/>
      <c r="AS54" s="529"/>
      <c r="AT54" s="529"/>
      <c r="AU54" s="529"/>
      <c r="AV54" s="529"/>
      <c r="AW54" s="529"/>
      <c r="AX54" s="529"/>
      <c r="AY54" s="529"/>
      <c r="AZ54" s="529"/>
      <c r="BA54" s="529"/>
      <c r="BB54" s="529"/>
      <c r="BC54" s="529"/>
      <c r="BD54" s="529"/>
      <c r="BE54" s="529"/>
      <c r="BF54" s="529"/>
      <c r="BG54" s="529"/>
      <c r="BH54" s="529"/>
      <c r="BI54" s="529"/>
      <c r="BJ54" s="529"/>
      <c r="BK54" s="529"/>
      <c r="BL54" s="529"/>
      <c r="BM54" s="529"/>
      <c r="BN54" s="529"/>
      <c r="BO54" s="529"/>
      <c r="BP54" s="529"/>
      <c r="BQ54" s="529"/>
      <c r="BR54" s="529"/>
      <c r="BS54" s="529"/>
    </row>
    <row r="55" spans="3:71" ht="15.75">
      <c r="P55" s="529"/>
      <c r="Q55" s="529"/>
      <c r="AF55" s="443"/>
      <c r="AG55" s="443"/>
      <c r="AH55" s="443"/>
      <c r="AI55" s="443"/>
      <c r="AJ55" s="443"/>
      <c r="AK55" s="443"/>
      <c r="AL55" s="443"/>
      <c r="AM55" s="443"/>
      <c r="AN55" s="443"/>
      <c r="AO55" s="443"/>
      <c r="AP55" s="443"/>
      <c r="AQ55" s="443"/>
      <c r="AR55" s="443"/>
      <c r="AS55" s="443"/>
      <c r="AT55" s="443"/>
      <c r="AU55" s="443"/>
      <c r="AV55" s="443"/>
      <c r="AW55" s="443"/>
      <c r="AX55" s="443"/>
      <c r="AY55" s="443"/>
      <c r="AZ55" s="443"/>
      <c r="BA55" s="443"/>
      <c r="BB55" s="443"/>
      <c r="BC55" s="443"/>
      <c r="BD55" s="443"/>
      <c r="BE55" s="443"/>
      <c r="BF55" s="443"/>
      <c r="BG55" s="443"/>
      <c r="BH55" s="443"/>
      <c r="BI55" s="443"/>
      <c r="BJ55" s="443"/>
      <c r="BK55" s="443"/>
      <c r="BL55" s="443"/>
      <c r="BM55" s="443"/>
      <c r="BN55" s="443"/>
      <c r="BO55" s="443"/>
      <c r="BP55" s="443"/>
      <c r="BQ55" s="443"/>
      <c r="BR55" s="443"/>
      <c r="BS55" s="443"/>
    </row>
    <row r="56" spans="3:71">
      <c r="AF56" s="529"/>
      <c r="AG56" s="529"/>
      <c r="AH56" s="529"/>
      <c r="AI56" s="529"/>
      <c r="AJ56" s="529"/>
      <c r="AK56" s="529"/>
      <c r="AL56" s="529"/>
      <c r="AM56" s="529"/>
      <c r="AN56" s="529"/>
      <c r="AO56" s="529"/>
      <c r="AP56" s="529"/>
      <c r="AQ56" s="529"/>
      <c r="AR56" s="529"/>
      <c r="AS56" s="529"/>
      <c r="AT56" s="529"/>
      <c r="AU56" s="529"/>
      <c r="AV56" s="529"/>
      <c r="AW56" s="529"/>
      <c r="AX56" s="529"/>
      <c r="AY56" s="529"/>
      <c r="AZ56" s="529"/>
      <c r="BA56" s="529"/>
      <c r="BB56" s="529"/>
      <c r="BC56" s="529"/>
      <c r="BD56" s="529"/>
      <c r="BE56" s="529"/>
      <c r="BF56" s="529"/>
      <c r="BG56" s="529"/>
      <c r="BH56" s="529"/>
      <c r="BI56" s="529"/>
      <c r="BJ56" s="529"/>
      <c r="BK56" s="529"/>
      <c r="BL56" s="529"/>
      <c r="BM56" s="529"/>
      <c r="BN56" s="529"/>
      <c r="BO56" s="529"/>
      <c r="BP56" s="529"/>
      <c r="BQ56" s="529"/>
      <c r="BR56" s="529"/>
      <c r="BS56" s="529"/>
    </row>
    <row r="57" spans="3:71">
      <c r="AF57" s="529"/>
      <c r="AG57" s="529"/>
      <c r="AH57" s="529"/>
      <c r="AI57" s="529"/>
      <c r="AJ57" s="529"/>
      <c r="AK57" s="529"/>
      <c r="AL57" s="529"/>
      <c r="AM57" s="529"/>
      <c r="AN57" s="529"/>
      <c r="AO57" s="529"/>
      <c r="AP57" s="529"/>
      <c r="AQ57" s="529"/>
      <c r="AR57" s="529"/>
      <c r="AS57" s="529"/>
      <c r="AT57" s="529"/>
      <c r="AU57" s="529"/>
      <c r="AV57" s="529"/>
      <c r="AW57" s="529"/>
      <c r="AX57" s="529"/>
      <c r="AY57" s="529"/>
      <c r="AZ57" s="529"/>
      <c r="BA57" s="529"/>
      <c r="BB57" s="529"/>
      <c r="BC57" s="529"/>
      <c r="BD57" s="529"/>
      <c r="BE57" s="529"/>
      <c r="BF57" s="529"/>
      <c r="BG57" s="529"/>
      <c r="BH57" s="529"/>
      <c r="BI57" s="529"/>
      <c r="BJ57" s="529"/>
      <c r="BK57" s="529"/>
      <c r="BL57" s="529"/>
      <c r="BM57" s="529"/>
      <c r="BN57" s="529"/>
      <c r="BO57" s="529"/>
      <c r="BP57" s="529"/>
      <c r="BQ57" s="529"/>
      <c r="BR57" s="529"/>
      <c r="BS57" s="529"/>
    </row>
    <row r="58" spans="3:71">
      <c r="P58" s="527"/>
      <c r="Q58" s="527"/>
      <c r="AF58" s="529"/>
      <c r="AG58" s="529"/>
      <c r="AH58" s="529"/>
      <c r="AI58" s="529"/>
      <c r="AJ58" s="529"/>
      <c r="AK58" s="529"/>
      <c r="AL58" s="529"/>
      <c r="AM58" s="529"/>
      <c r="AN58" s="529"/>
      <c r="AO58" s="529"/>
      <c r="AP58" s="529"/>
      <c r="AQ58" s="529"/>
      <c r="AR58" s="529"/>
      <c r="AS58" s="529"/>
      <c r="AT58" s="529"/>
      <c r="AU58" s="529"/>
      <c r="AV58" s="529"/>
      <c r="AW58" s="529"/>
      <c r="AX58" s="529"/>
      <c r="AY58" s="529"/>
      <c r="AZ58" s="529"/>
      <c r="BA58" s="529"/>
      <c r="BB58" s="529"/>
      <c r="BC58" s="529"/>
      <c r="BD58" s="529"/>
      <c r="BE58" s="529"/>
      <c r="BF58" s="529"/>
      <c r="BG58" s="529"/>
      <c r="BH58" s="529"/>
      <c r="BI58" s="529"/>
      <c r="BJ58" s="529"/>
      <c r="BK58" s="529"/>
      <c r="BL58" s="529"/>
      <c r="BM58" s="529"/>
      <c r="BN58" s="529"/>
      <c r="BO58" s="529"/>
      <c r="BP58" s="529"/>
      <c r="BQ58" s="529"/>
      <c r="BR58" s="529"/>
      <c r="BS58" s="529"/>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9AA8C-D63B-4587-96FE-B072600184A6}">
  <dimension ref="A1:BF58"/>
  <sheetViews>
    <sheetView zoomScale="50" zoomScaleNormal="50" workbookViewId="0">
      <pane xSplit="3" ySplit="7" topLeftCell="AG8" activePane="bottomRight" state="frozen"/>
      <selection activeCell="AR18" sqref="AR18"/>
      <selection pane="topRight" activeCell="AR18" sqref="AR18"/>
      <selection pane="bottomLeft" activeCell="AR18" sqref="AR18"/>
      <selection pane="bottomRight"/>
    </sheetView>
  </sheetViews>
  <sheetFormatPr defaultColWidth="8.85546875" defaultRowHeight="15"/>
  <cols>
    <col min="1" max="1" width="15.5703125" style="528" customWidth="1"/>
    <col min="2" max="2" width="18.7109375" style="528" customWidth="1"/>
    <col min="3" max="3" width="84.42578125" style="528" customWidth="1"/>
    <col min="4" max="4" width="18.28515625" style="528" customWidth="1"/>
    <col min="5" max="5" width="17.28515625" style="527" bestFit="1" customWidth="1"/>
    <col min="6" max="6" width="16.7109375" style="527" bestFit="1" customWidth="1"/>
    <col min="7" max="7" width="16.42578125" style="527" bestFit="1" customWidth="1"/>
    <col min="8" max="15" width="16.7109375" style="527" bestFit="1" customWidth="1"/>
    <col min="16" max="16" width="17.85546875" style="527" bestFit="1" customWidth="1"/>
    <col min="17" max="17" width="24.85546875" style="527" bestFit="1" customWidth="1"/>
    <col min="18" max="18" width="23" style="528" customWidth="1"/>
    <col min="19" max="19" width="17.140625" style="527" bestFit="1" customWidth="1"/>
    <col min="20" max="20" width="16.140625" style="527" bestFit="1" customWidth="1"/>
    <col min="21" max="21" width="16.42578125" style="527" bestFit="1" customWidth="1"/>
    <col min="22" max="22" width="16.28515625" style="527" bestFit="1" customWidth="1"/>
    <col min="23" max="29" width="16.140625" style="527" bestFit="1" customWidth="1"/>
    <col min="30" max="30" width="17.28515625" style="527" bestFit="1" customWidth="1"/>
    <col min="31" max="31" width="18.42578125" style="527" customWidth="1"/>
    <col min="32" max="32" width="18.85546875" style="528" bestFit="1" customWidth="1"/>
    <col min="33" max="33" width="17.5703125" style="527" bestFit="1" customWidth="1"/>
    <col min="34" max="44" width="17.28515625" style="527" bestFit="1" customWidth="1"/>
    <col min="45" max="45" width="19" style="528" bestFit="1" customWidth="1"/>
    <col min="46" max="46" width="17.140625" style="527" bestFit="1" customWidth="1"/>
    <col min="47" max="47" width="16.28515625" style="527" bestFit="1" customWidth="1"/>
    <col min="48" max="48" width="16.42578125" style="527" bestFit="1" customWidth="1"/>
    <col min="49" max="57" width="16.28515625" style="527" bestFit="1" customWidth="1"/>
    <col min="58" max="58" width="18.140625" style="528" bestFit="1" customWidth="1"/>
    <col min="59" max="16384" width="8.85546875" style="527"/>
  </cols>
  <sheetData>
    <row r="1" spans="1:58">
      <c r="A1" s="528" t="s">
        <v>327</v>
      </c>
    </row>
    <row r="2" spans="1:58">
      <c r="A2" s="610" t="s">
        <v>476</v>
      </c>
      <c r="P2" s="620"/>
    </row>
    <row r="3" spans="1:58">
      <c r="A3" s="528" t="s">
        <v>506</v>
      </c>
      <c r="D3" s="616"/>
      <c r="E3" s="617"/>
      <c r="F3" s="617"/>
      <c r="G3" s="617"/>
      <c r="H3" s="617"/>
      <c r="I3" s="617"/>
      <c r="J3" s="617"/>
      <c r="K3" s="617"/>
      <c r="L3" s="617"/>
      <c r="M3" s="617"/>
      <c r="N3" s="617"/>
      <c r="O3" s="617"/>
      <c r="P3" s="617"/>
      <c r="Q3" s="617"/>
      <c r="R3" s="616"/>
      <c r="S3" s="617"/>
      <c r="T3" s="617"/>
      <c r="U3" s="617"/>
      <c r="V3" s="617"/>
      <c r="W3" s="617"/>
      <c r="X3" s="617"/>
      <c r="Y3" s="617"/>
      <c r="Z3" s="617"/>
      <c r="AA3" s="617"/>
      <c r="AB3" s="617"/>
      <c r="AC3" s="617"/>
      <c r="AD3" s="619"/>
      <c r="AE3" s="619"/>
      <c r="AF3" s="619"/>
      <c r="AG3" s="617"/>
      <c r="AH3" s="617"/>
      <c r="AI3" s="617"/>
      <c r="AJ3" s="617"/>
      <c r="AK3" s="617"/>
      <c r="AL3" s="617"/>
      <c r="AM3" s="617"/>
      <c r="AN3" s="617"/>
      <c r="AO3" s="617"/>
      <c r="AP3" s="617"/>
      <c r="AQ3" s="617"/>
      <c r="AR3" s="619"/>
      <c r="AS3" s="619"/>
      <c r="AT3" s="617"/>
      <c r="AU3" s="617"/>
      <c r="AV3" s="617"/>
      <c r="AW3" s="617"/>
      <c r="AX3" s="617"/>
      <c r="AY3" s="617"/>
      <c r="AZ3" s="617"/>
      <c r="BA3" s="617"/>
      <c r="BB3" s="617"/>
      <c r="BC3" s="617"/>
      <c r="BD3" s="617"/>
      <c r="BE3" s="619"/>
      <c r="BF3" s="619"/>
    </row>
    <row r="4" spans="1:58">
      <c r="A4" s="528" t="s">
        <v>583</v>
      </c>
      <c r="D4" s="616"/>
      <c r="E4" s="617"/>
      <c r="F4" s="617"/>
      <c r="G4" s="617"/>
      <c r="H4" s="617"/>
      <c r="I4" s="617"/>
      <c r="J4" s="617"/>
      <c r="K4" s="617"/>
      <c r="L4" s="617"/>
      <c r="M4" s="617"/>
      <c r="N4" s="617"/>
      <c r="O4" s="617"/>
      <c r="P4" s="617"/>
      <c r="Q4" s="617"/>
      <c r="R4" s="616"/>
      <c r="S4" s="618"/>
      <c r="T4" s="617"/>
      <c r="U4" s="617"/>
      <c r="V4" s="617"/>
      <c r="W4" s="617"/>
      <c r="X4" s="617"/>
      <c r="Y4" s="617"/>
      <c r="Z4" s="617"/>
      <c r="AA4" s="617"/>
      <c r="AB4" s="617"/>
      <c r="AC4" s="617"/>
      <c r="AD4" s="617"/>
      <c r="AE4" s="617"/>
      <c r="AF4" s="616"/>
      <c r="AG4" s="618"/>
      <c r="AH4" s="617"/>
      <c r="AI4" s="617"/>
      <c r="AJ4" s="617"/>
      <c r="AK4" s="617"/>
      <c r="AL4" s="617"/>
      <c r="AM4" s="617"/>
      <c r="AN4" s="617"/>
      <c r="AO4" s="617"/>
      <c r="AP4" s="617"/>
      <c r="AQ4" s="617"/>
      <c r="AR4" s="617"/>
      <c r="AS4" s="616"/>
      <c r="AT4" s="618"/>
      <c r="AU4" s="617"/>
      <c r="AV4" s="617"/>
      <c r="AW4" s="617"/>
      <c r="AX4" s="617"/>
      <c r="AY4" s="617"/>
      <c r="AZ4" s="617"/>
      <c r="BA4" s="617"/>
      <c r="BB4" s="617"/>
      <c r="BC4" s="617"/>
      <c r="BD4" s="617"/>
      <c r="BE4" s="617"/>
      <c r="BF4" s="616"/>
    </row>
    <row r="5" spans="1:58" ht="15.75" thickBot="1">
      <c r="A5" s="528" t="s">
        <v>582</v>
      </c>
      <c r="D5" s="616"/>
      <c r="E5" s="617"/>
      <c r="F5" s="617"/>
      <c r="G5" s="617"/>
      <c r="H5" s="617"/>
      <c r="I5" s="617"/>
      <c r="J5" s="617"/>
      <c r="K5" s="617"/>
      <c r="L5" s="617"/>
      <c r="M5" s="617"/>
      <c r="N5" s="617"/>
      <c r="O5" s="617"/>
      <c r="P5" s="617"/>
      <c r="Q5" s="617"/>
      <c r="R5" s="616"/>
      <c r="S5" s="617"/>
      <c r="T5" s="617"/>
      <c r="U5" s="617"/>
      <c r="V5" s="617"/>
      <c r="W5" s="617"/>
      <c r="X5" s="617"/>
      <c r="Y5" s="617"/>
      <c r="Z5" s="617"/>
      <c r="AA5" s="617"/>
      <c r="AB5" s="617"/>
      <c r="AC5" s="617"/>
      <c r="AD5" s="617"/>
      <c r="AE5" s="617"/>
      <c r="AF5" s="616"/>
      <c r="AG5" s="617"/>
      <c r="AH5" s="617"/>
      <c r="AI5" s="617"/>
      <c r="AJ5" s="617"/>
      <c r="AK5" s="617"/>
      <c r="AL5" s="617"/>
      <c r="AM5" s="617"/>
      <c r="AN5" s="617"/>
      <c r="AO5" s="617"/>
      <c r="AP5" s="617"/>
      <c r="AQ5" s="617"/>
      <c r="AR5" s="617"/>
      <c r="AS5" s="616"/>
      <c r="AT5" s="617"/>
      <c r="AU5" s="617"/>
      <c r="AV5" s="617"/>
      <c r="AW5" s="617"/>
      <c r="AX5" s="617"/>
      <c r="AY5" s="617"/>
      <c r="AZ5" s="617"/>
      <c r="BA5" s="617"/>
      <c r="BB5" s="617"/>
      <c r="BC5" s="617"/>
      <c r="BD5" s="617"/>
      <c r="BE5" s="617"/>
      <c r="BF5" s="616"/>
    </row>
    <row r="6" spans="1:58" s="528" customFormat="1" ht="15.75" thickBot="1">
      <c r="D6" s="615"/>
      <c r="E6" s="594" t="s">
        <v>330</v>
      </c>
      <c r="F6" s="593"/>
      <c r="G6" s="593"/>
      <c r="H6" s="593"/>
      <c r="I6" s="593"/>
      <c r="J6" s="593"/>
      <c r="K6" s="593"/>
      <c r="L6" s="593"/>
      <c r="M6" s="593"/>
      <c r="N6" s="593"/>
      <c r="O6" s="593"/>
      <c r="P6" s="593"/>
      <c r="Q6" s="593"/>
      <c r="R6" s="595"/>
      <c r="S6" s="594" t="s">
        <v>331</v>
      </c>
      <c r="T6" s="593"/>
      <c r="U6" s="593"/>
      <c r="V6" s="593"/>
      <c r="W6" s="593"/>
      <c r="X6" s="593"/>
      <c r="Y6" s="593"/>
      <c r="Z6" s="593"/>
      <c r="AA6" s="593"/>
      <c r="AB6" s="593"/>
      <c r="AC6" s="593"/>
      <c r="AD6" s="593"/>
      <c r="AE6" s="593"/>
      <c r="AF6" s="595"/>
      <c r="AG6" s="594" t="s">
        <v>475</v>
      </c>
      <c r="AH6" s="593"/>
      <c r="AI6" s="593"/>
      <c r="AJ6" s="593"/>
      <c r="AK6" s="593"/>
      <c r="AL6" s="593"/>
      <c r="AM6" s="593"/>
      <c r="AN6" s="593"/>
      <c r="AO6" s="593"/>
      <c r="AP6" s="593"/>
      <c r="AQ6" s="593"/>
      <c r="AR6" s="593"/>
      <c r="AS6" s="595"/>
      <c r="AT6" s="594" t="s">
        <v>482</v>
      </c>
      <c r="AU6" s="593"/>
      <c r="AV6" s="593"/>
      <c r="AW6" s="593"/>
      <c r="AX6" s="593"/>
      <c r="AY6" s="593"/>
      <c r="AZ6" s="593"/>
      <c r="BA6" s="593"/>
      <c r="BB6" s="593"/>
      <c r="BC6" s="593"/>
      <c r="BD6" s="593"/>
      <c r="BE6" s="593"/>
      <c r="BF6" s="595"/>
    </row>
    <row r="7" spans="1:58" s="528" customFormat="1">
      <c r="A7" s="565"/>
      <c r="B7" s="589" t="s">
        <v>332</v>
      </c>
      <c r="C7" s="588" t="s">
        <v>333</v>
      </c>
      <c r="D7" s="587" t="s">
        <v>347</v>
      </c>
      <c r="E7" s="586" t="s">
        <v>334</v>
      </c>
      <c r="F7" s="585" t="s">
        <v>335</v>
      </c>
      <c r="G7" s="585" t="s">
        <v>336</v>
      </c>
      <c r="H7" s="585" t="s">
        <v>337</v>
      </c>
      <c r="I7" s="585" t="s">
        <v>338</v>
      </c>
      <c r="J7" s="585" t="s">
        <v>339</v>
      </c>
      <c r="K7" s="585" t="s">
        <v>340</v>
      </c>
      <c r="L7" s="585" t="s">
        <v>341</v>
      </c>
      <c r="M7" s="585" t="s">
        <v>342</v>
      </c>
      <c r="N7" s="585" t="s">
        <v>343</v>
      </c>
      <c r="O7" s="585" t="s">
        <v>344</v>
      </c>
      <c r="P7" s="585" t="s">
        <v>345</v>
      </c>
      <c r="Q7" s="585" t="s">
        <v>401</v>
      </c>
      <c r="R7" s="582" t="s">
        <v>348</v>
      </c>
      <c r="S7" s="586" t="s">
        <v>334</v>
      </c>
      <c r="T7" s="585" t="s">
        <v>335</v>
      </c>
      <c r="U7" s="585" t="s">
        <v>336</v>
      </c>
      <c r="V7" s="585" t="s">
        <v>337</v>
      </c>
      <c r="W7" s="585" t="s">
        <v>338</v>
      </c>
      <c r="X7" s="585" t="s">
        <v>339</v>
      </c>
      <c r="Y7" s="585" t="s">
        <v>340</v>
      </c>
      <c r="Z7" s="585" t="s">
        <v>341</v>
      </c>
      <c r="AA7" s="585" t="s">
        <v>342</v>
      </c>
      <c r="AB7" s="585" t="s">
        <v>343</v>
      </c>
      <c r="AC7" s="585" t="s">
        <v>344</v>
      </c>
      <c r="AD7" s="585" t="s">
        <v>345</v>
      </c>
      <c r="AE7" s="585" t="s">
        <v>426</v>
      </c>
      <c r="AF7" s="582" t="s">
        <v>349</v>
      </c>
      <c r="AG7" s="586" t="s">
        <v>334</v>
      </c>
      <c r="AH7" s="585" t="s">
        <v>335</v>
      </c>
      <c r="AI7" s="585" t="s">
        <v>336</v>
      </c>
      <c r="AJ7" s="585" t="s">
        <v>337</v>
      </c>
      <c r="AK7" s="585" t="s">
        <v>338</v>
      </c>
      <c r="AL7" s="585" t="s">
        <v>339</v>
      </c>
      <c r="AM7" s="585" t="s">
        <v>340</v>
      </c>
      <c r="AN7" s="585" t="s">
        <v>341</v>
      </c>
      <c r="AO7" s="585" t="s">
        <v>342</v>
      </c>
      <c r="AP7" s="585" t="s">
        <v>343</v>
      </c>
      <c r="AQ7" s="585" t="s">
        <v>344</v>
      </c>
      <c r="AR7" s="585" t="s">
        <v>345</v>
      </c>
      <c r="AS7" s="582" t="s">
        <v>474</v>
      </c>
      <c r="AT7" s="586" t="s">
        <v>334</v>
      </c>
      <c r="AU7" s="585" t="s">
        <v>335</v>
      </c>
      <c r="AV7" s="585" t="s">
        <v>336</v>
      </c>
      <c r="AW7" s="585" t="s">
        <v>337</v>
      </c>
      <c r="AX7" s="585" t="s">
        <v>338</v>
      </c>
      <c r="AY7" s="585" t="s">
        <v>339</v>
      </c>
      <c r="AZ7" s="585" t="s">
        <v>340</v>
      </c>
      <c r="BA7" s="585" t="s">
        <v>341</v>
      </c>
      <c r="BB7" s="585" t="s">
        <v>342</v>
      </c>
      <c r="BC7" s="585" t="s">
        <v>343</v>
      </c>
      <c r="BD7" s="585" t="s">
        <v>344</v>
      </c>
      <c r="BE7" s="585" t="s">
        <v>345</v>
      </c>
      <c r="BF7" s="582" t="s">
        <v>483</v>
      </c>
    </row>
    <row r="8" spans="1:58">
      <c r="A8" s="557"/>
      <c r="B8" s="610" t="s">
        <v>350</v>
      </c>
      <c r="C8" s="564" t="s">
        <v>249</v>
      </c>
      <c r="D8" s="549">
        <v>40433112.749999963</v>
      </c>
      <c r="E8" s="569">
        <v>2472348.5499999998</v>
      </c>
      <c r="F8" s="570">
        <v>2508501.8299999996</v>
      </c>
      <c r="G8" s="568">
        <v>2518462.3299999996</v>
      </c>
      <c r="H8" s="568">
        <v>2499256.64</v>
      </c>
      <c r="I8" s="568">
        <v>2530812.1</v>
      </c>
      <c r="J8" s="568">
        <v>2521402.1899999995</v>
      </c>
      <c r="K8" s="568">
        <v>2537604.9900000002</v>
      </c>
      <c r="L8" s="568">
        <v>2554903.7400000007</v>
      </c>
      <c r="M8" s="568">
        <v>2533502.38</v>
      </c>
      <c r="N8" s="568">
        <v>2570221.2599999998</v>
      </c>
      <c r="O8" s="568">
        <v>2579687.73</v>
      </c>
      <c r="P8" s="568">
        <v>2550294.02</v>
      </c>
      <c r="Q8" s="568">
        <v>6795582.2400000021</v>
      </c>
      <c r="R8" s="544">
        <v>37172580</v>
      </c>
      <c r="S8" s="567">
        <v>2514684.58</v>
      </c>
      <c r="T8" s="566">
        <v>2585935.42</v>
      </c>
      <c r="U8" s="566">
        <v>2598213.4700000002</v>
      </c>
      <c r="V8" s="566">
        <v>2610666.7900000005</v>
      </c>
      <c r="W8" s="566">
        <v>2623766.2699999996</v>
      </c>
      <c r="X8" s="566">
        <v>2623233.23</v>
      </c>
      <c r="Y8" s="566">
        <v>2624069.0799999996</v>
      </c>
      <c r="Z8" s="566">
        <v>2608026.16</v>
      </c>
      <c r="AA8" s="566">
        <v>2705537.6700000009</v>
      </c>
      <c r="AB8" s="566">
        <v>2676223.87</v>
      </c>
      <c r="AC8" s="566">
        <v>2691995.0100000002</v>
      </c>
      <c r="AD8" s="566">
        <v>2703259.57</v>
      </c>
      <c r="AE8" s="566">
        <v>7242423.8799999952</v>
      </c>
      <c r="AF8" s="609">
        <v>38808035</v>
      </c>
      <c r="AG8" s="567">
        <v>3096402.8099999996</v>
      </c>
      <c r="AH8" s="566">
        <v>3194174</v>
      </c>
      <c r="AI8" s="566">
        <v>3253494</v>
      </c>
      <c r="AJ8" s="566">
        <v>3270127</v>
      </c>
      <c r="AK8" s="566">
        <v>3293032</v>
      </c>
      <c r="AL8" s="566">
        <v>3279309</v>
      </c>
      <c r="AM8" s="566">
        <v>3306120</v>
      </c>
      <c r="AN8" s="566">
        <v>3309274</v>
      </c>
      <c r="AO8" s="566">
        <v>3992953.0474999994</v>
      </c>
      <c r="AP8" s="566">
        <v>3992953.0474999994</v>
      </c>
      <c r="AQ8" s="566">
        <v>3992953.0474999994</v>
      </c>
      <c r="AR8" s="566">
        <v>3992953.0474999994</v>
      </c>
      <c r="AS8" s="609">
        <v>41973745</v>
      </c>
      <c r="AT8" s="567">
        <v>3397114.75</v>
      </c>
      <c r="AU8" s="566">
        <v>3397114.75</v>
      </c>
      <c r="AV8" s="566">
        <v>3397114.75</v>
      </c>
      <c r="AW8" s="566">
        <v>3397114.75</v>
      </c>
      <c r="AX8" s="566">
        <v>3397114.75</v>
      </c>
      <c r="AY8" s="566">
        <v>3397114.75</v>
      </c>
      <c r="AZ8" s="566">
        <v>3397114.75</v>
      </c>
      <c r="BA8" s="566">
        <v>3397114.75</v>
      </c>
      <c r="BB8" s="566">
        <v>3397114.75</v>
      </c>
      <c r="BC8" s="566">
        <v>3397114.75</v>
      </c>
      <c r="BD8" s="566">
        <v>3397114.75</v>
      </c>
      <c r="BE8" s="566">
        <v>3397114.75</v>
      </c>
      <c r="BF8" s="609">
        <v>40765377</v>
      </c>
    </row>
    <row r="9" spans="1:58">
      <c r="A9" s="557"/>
      <c r="B9" s="610" t="s">
        <v>351</v>
      </c>
      <c r="C9" s="564" t="s">
        <v>250</v>
      </c>
      <c r="D9" s="549">
        <v>1268817.3799999978</v>
      </c>
      <c r="E9" s="569">
        <v>71733.86</v>
      </c>
      <c r="F9" s="570">
        <v>71369.38</v>
      </c>
      <c r="G9" s="568">
        <v>71240.69</v>
      </c>
      <c r="H9" s="568">
        <v>71315.27</v>
      </c>
      <c r="I9" s="568">
        <v>71101.240000000005</v>
      </c>
      <c r="J9" s="568">
        <v>71434.539999999994</v>
      </c>
      <c r="K9" s="568">
        <v>71784.820000000007</v>
      </c>
      <c r="L9" s="568">
        <v>72139.349999999991</v>
      </c>
      <c r="M9" s="568">
        <v>71307.400000000009</v>
      </c>
      <c r="N9" s="568">
        <v>77634.490000000005</v>
      </c>
      <c r="O9" s="568">
        <v>73848.959999999992</v>
      </c>
      <c r="P9" s="568">
        <v>71587.1700000001</v>
      </c>
      <c r="Q9" s="568">
        <v>147134.82999999984</v>
      </c>
      <c r="R9" s="544">
        <v>1013632</v>
      </c>
      <c r="S9" s="567">
        <v>70908.530000000013</v>
      </c>
      <c r="T9" s="566">
        <v>71142.87</v>
      </c>
      <c r="U9" s="566">
        <v>71926.489999999991</v>
      </c>
      <c r="V9" s="566">
        <v>72638.959999999992</v>
      </c>
      <c r="W9" s="566">
        <v>73684.23</v>
      </c>
      <c r="X9" s="566">
        <v>73887.580000000016</v>
      </c>
      <c r="Y9" s="566">
        <v>73690.36</v>
      </c>
      <c r="Z9" s="566">
        <v>85200.61</v>
      </c>
      <c r="AA9" s="566">
        <v>74283.300000000017</v>
      </c>
      <c r="AB9" s="566">
        <v>74077.56</v>
      </c>
      <c r="AC9" s="566">
        <v>80722.499999999913</v>
      </c>
      <c r="AD9" s="566">
        <v>74026.240000000005</v>
      </c>
      <c r="AE9" s="566">
        <v>205623.77000000014</v>
      </c>
      <c r="AF9" s="609">
        <v>1101813</v>
      </c>
      <c r="AG9" s="567">
        <v>76921</v>
      </c>
      <c r="AH9" s="566">
        <v>98522</v>
      </c>
      <c r="AI9" s="566">
        <v>114374</v>
      </c>
      <c r="AJ9" s="566">
        <v>107997</v>
      </c>
      <c r="AK9" s="566">
        <v>106827</v>
      </c>
      <c r="AL9" s="566">
        <v>131015</v>
      </c>
      <c r="AM9" s="566">
        <v>123514</v>
      </c>
      <c r="AN9" s="566">
        <v>493480</v>
      </c>
      <c r="AO9" s="566">
        <v>52938.75</v>
      </c>
      <c r="AP9" s="566">
        <v>52938.75</v>
      </c>
      <c r="AQ9" s="566">
        <v>52938.75</v>
      </c>
      <c r="AR9" s="566">
        <v>52938.75</v>
      </c>
      <c r="AS9" s="609">
        <v>1464405</v>
      </c>
      <c r="AT9" s="567">
        <v>114157.83333333333</v>
      </c>
      <c r="AU9" s="566">
        <v>114157.83333333333</v>
      </c>
      <c r="AV9" s="566">
        <v>114157.83333333333</v>
      </c>
      <c r="AW9" s="566">
        <v>114157.83333333333</v>
      </c>
      <c r="AX9" s="566">
        <v>114157.83333333333</v>
      </c>
      <c r="AY9" s="566">
        <v>114157.83333333333</v>
      </c>
      <c r="AZ9" s="566">
        <v>114157.83333333333</v>
      </c>
      <c r="BA9" s="566">
        <v>114157.83333333333</v>
      </c>
      <c r="BB9" s="566">
        <v>114157.83333333333</v>
      </c>
      <c r="BC9" s="566">
        <v>114157.83333333333</v>
      </c>
      <c r="BD9" s="566">
        <v>114157.83333333333</v>
      </c>
      <c r="BE9" s="566">
        <v>114157.83333333333</v>
      </c>
      <c r="BF9" s="609">
        <v>1369894</v>
      </c>
    </row>
    <row r="10" spans="1:58">
      <c r="A10" s="557"/>
      <c r="B10" s="610" t="s">
        <v>352</v>
      </c>
      <c r="C10" s="564" t="s">
        <v>251</v>
      </c>
      <c r="D10" s="549">
        <v>64800.000000000029</v>
      </c>
      <c r="E10" s="569">
        <v>0</v>
      </c>
      <c r="F10" s="570">
        <v>0</v>
      </c>
      <c r="G10" s="568">
        <v>0</v>
      </c>
      <c r="H10" s="568">
        <v>0</v>
      </c>
      <c r="I10" s="568">
        <v>2499.9999999999995</v>
      </c>
      <c r="J10" s="568">
        <v>0</v>
      </c>
      <c r="K10" s="568">
        <v>0</v>
      </c>
      <c r="L10" s="568">
        <v>0</v>
      </c>
      <c r="M10" s="568">
        <v>0</v>
      </c>
      <c r="N10" s="568">
        <v>0</v>
      </c>
      <c r="O10" s="568">
        <v>1110</v>
      </c>
      <c r="P10" s="568">
        <v>500</v>
      </c>
      <c r="Q10" s="568">
        <v>509</v>
      </c>
      <c r="R10" s="544">
        <v>4619</v>
      </c>
      <c r="S10" s="567">
        <v>0</v>
      </c>
      <c r="T10" s="566">
        <v>0</v>
      </c>
      <c r="U10" s="566">
        <v>3200.0000000000005</v>
      </c>
      <c r="V10" s="566">
        <v>0</v>
      </c>
      <c r="W10" s="566">
        <v>0</v>
      </c>
      <c r="X10" s="566">
        <v>0</v>
      </c>
      <c r="Y10" s="566">
        <v>0</v>
      </c>
      <c r="Z10" s="566">
        <v>140.95999999999998</v>
      </c>
      <c r="AA10" s="566">
        <v>5348.4000000000005</v>
      </c>
      <c r="AB10" s="566">
        <v>7772.24</v>
      </c>
      <c r="AC10" s="566">
        <v>15221.599999999997</v>
      </c>
      <c r="AD10" s="566">
        <v>4829.08</v>
      </c>
      <c r="AE10" s="566">
        <v>34931.72</v>
      </c>
      <c r="AF10" s="609">
        <v>71444</v>
      </c>
      <c r="AG10" s="567">
        <v>0</v>
      </c>
      <c r="AH10" s="566">
        <v>0</v>
      </c>
      <c r="AI10" s="566">
        <v>0</v>
      </c>
      <c r="AJ10" s="566">
        <v>2500</v>
      </c>
      <c r="AK10" s="566">
        <v>0</v>
      </c>
      <c r="AL10" s="566">
        <v>0</v>
      </c>
      <c r="AM10" s="566">
        <v>0</v>
      </c>
      <c r="AN10" s="566">
        <v>4937</v>
      </c>
      <c r="AO10" s="566">
        <v>6142</v>
      </c>
      <c r="AP10" s="566">
        <v>6142</v>
      </c>
      <c r="AQ10" s="566">
        <v>6142</v>
      </c>
      <c r="AR10" s="566">
        <v>6142</v>
      </c>
      <c r="AS10" s="609">
        <v>32005</v>
      </c>
      <c r="AT10" s="567">
        <v>312.5</v>
      </c>
      <c r="AU10" s="566">
        <v>312.5</v>
      </c>
      <c r="AV10" s="566">
        <v>312.5</v>
      </c>
      <c r="AW10" s="566">
        <v>312.5</v>
      </c>
      <c r="AX10" s="566">
        <v>312.5</v>
      </c>
      <c r="AY10" s="566">
        <v>312.5</v>
      </c>
      <c r="AZ10" s="566">
        <v>312.5</v>
      </c>
      <c r="BA10" s="566">
        <v>312.5</v>
      </c>
      <c r="BB10" s="566">
        <v>312.5</v>
      </c>
      <c r="BC10" s="566">
        <v>312.5</v>
      </c>
      <c r="BD10" s="566">
        <v>312.5</v>
      </c>
      <c r="BE10" s="566">
        <v>312.5</v>
      </c>
      <c r="BF10" s="609">
        <v>3750</v>
      </c>
    </row>
    <row r="11" spans="1:58">
      <c r="A11" s="557"/>
      <c r="B11" s="610" t="s">
        <v>353</v>
      </c>
      <c r="C11" s="564" t="s">
        <v>252</v>
      </c>
      <c r="D11" s="549">
        <v>0.28000000000000003</v>
      </c>
      <c r="E11" s="569"/>
      <c r="F11" s="570"/>
      <c r="G11" s="568"/>
      <c r="H11" s="568"/>
      <c r="I11" s="568"/>
      <c r="J11" s="568"/>
      <c r="K11" s="568"/>
      <c r="L11" s="568"/>
      <c r="M11" s="568"/>
      <c r="N11" s="568"/>
      <c r="O11" s="568"/>
      <c r="P11" s="568"/>
      <c r="Q11" s="568">
        <v>0</v>
      </c>
      <c r="R11" s="544"/>
      <c r="S11" s="567"/>
      <c r="T11" s="566"/>
      <c r="U11" s="566"/>
      <c r="V11" s="566"/>
      <c r="W11" s="566"/>
      <c r="X11" s="566"/>
      <c r="Y11" s="566"/>
      <c r="Z11" s="566"/>
      <c r="AA11" s="566"/>
      <c r="AB11" s="566"/>
      <c r="AC11" s="566"/>
      <c r="AD11" s="566"/>
      <c r="AE11" s="566">
        <v>0</v>
      </c>
      <c r="AF11" s="609">
        <v>0</v>
      </c>
      <c r="AG11" s="567">
        <v>0</v>
      </c>
      <c r="AH11" s="566">
        <v>0</v>
      </c>
      <c r="AI11" s="566">
        <v>0</v>
      </c>
      <c r="AJ11" s="566">
        <v>0</v>
      </c>
      <c r="AK11" s="566">
        <v>0</v>
      </c>
      <c r="AL11" s="566">
        <v>0</v>
      </c>
      <c r="AM11" s="566">
        <v>0</v>
      </c>
      <c r="AN11" s="566">
        <v>0</v>
      </c>
      <c r="AO11" s="566">
        <v>0</v>
      </c>
      <c r="AP11" s="566">
        <v>0</v>
      </c>
      <c r="AQ11" s="566">
        <v>0</v>
      </c>
      <c r="AR11" s="566">
        <v>0</v>
      </c>
      <c r="AS11" s="609"/>
      <c r="AT11" s="567">
        <v>0</v>
      </c>
      <c r="AU11" s="566">
        <v>0</v>
      </c>
      <c r="AV11" s="566">
        <v>0</v>
      </c>
      <c r="AW11" s="566">
        <v>0</v>
      </c>
      <c r="AX11" s="566">
        <v>0</v>
      </c>
      <c r="AY11" s="566">
        <v>0</v>
      </c>
      <c r="AZ11" s="566">
        <v>0</v>
      </c>
      <c r="BA11" s="566">
        <v>0</v>
      </c>
      <c r="BB11" s="566">
        <v>0</v>
      </c>
      <c r="BC11" s="566">
        <v>0</v>
      </c>
      <c r="BD11" s="566">
        <v>0</v>
      </c>
      <c r="BE11" s="566">
        <v>0</v>
      </c>
      <c r="BF11" s="609"/>
    </row>
    <row r="12" spans="1:58">
      <c r="A12" s="557"/>
      <c r="B12" s="610" t="s">
        <v>354</v>
      </c>
      <c r="C12" s="564" t="s">
        <v>253</v>
      </c>
      <c r="D12" s="549">
        <v>22957.289999999994</v>
      </c>
      <c r="E12" s="569">
        <v>0</v>
      </c>
      <c r="F12" s="570">
        <v>0</v>
      </c>
      <c r="G12" s="568">
        <v>0</v>
      </c>
      <c r="H12" s="568">
        <v>0</v>
      </c>
      <c r="I12" s="568">
        <v>330.90000000000009</v>
      </c>
      <c r="J12" s="568">
        <v>41.36</v>
      </c>
      <c r="K12" s="568">
        <v>3541.8500000000004</v>
      </c>
      <c r="L12" s="568">
        <v>102.88</v>
      </c>
      <c r="M12" s="568">
        <v>2120.6</v>
      </c>
      <c r="N12" s="568">
        <v>482.37</v>
      </c>
      <c r="O12" s="568">
        <v>1618.4499999999998</v>
      </c>
      <c r="P12" s="568">
        <v>225.44000000000003</v>
      </c>
      <c r="Q12" s="568">
        <v>-4029.6490515114183</v>
      </c>
      <c r="R12" s="544">
        <v>4434.2009484885821</v>
      </c>
      <c r="S12" s="567">
        <v>0</v>
      </c>
      <c r="T12" s="566">
        <v>0</v>
      </c>
      <c r="U12" s="566">
        <v>1676.1100000000001</v>
      </c>
      <c r="V12" s="566">
        <v>0</v>
      </c>
      <c r="W12" s="566">
        <v>0</v>
      </c>
      <c r="X12" s="566">
        <v>4381.26</v>
      </c>
      <c r="Y12" s="566">
        <v>709.62</v>
      </c>
      <c r="Z12" s="566">
        <v>72.820000000000007</v>
      </c>
      <c r="AA12" s="566">
        <v>1323.3</v>
      </c>
      <c r="AB12" s="566">
        <v>160.37</v>
      </c>
      <c r="AC12" s="566">
        <v>402.74999999999977</v>
      </c>
      <c r="AD12" s="566">
        <v>845.73</v>
      </c>
      <c r="AE12" s="566">
        <v>2154.0399999999991</v>
      </c>
      <c r="AF12" s="609">
        <v>11726</v>
      </c>
      <c r="AG12" s="567">
        <v>717</v>
      </c>
      <c r="AH12" s="566">
        <v>2436</v>
      </c>
      <c r="AI12" s="566">
        <v>935</v>
      </c>
      <c r="AJ12" s="566">
        <v>495</v>
      </c>
      <c r="AK12" s="566">
        <v>4962</v>
      </c>
      <c r="AL12" s="566">
        <v>1502</v>
      </c>
      <c r="AM12" s="566">
        <v>1338</v>
      </c>
      <c r="AN12" s="566">
        <v>37830</v>
      </c>
      <c r="AO12" s="566">
        <v>-10214</v>
      </c>
      <c r="AP12" s="566">
        <v>-10214</v>
      </c>
      <c r="AQ12" s="566">
        <v>-10214</v>
      </c>
      <c r="AR12" s="566">
        <v>-10214</v>
      </c>
      <c r="AS12" s="609">
        <v>9359</v>
      </c>
      <c r="AT12" s="567">
        <v>368.08333333333331</v>
      </c>
      <c r="AU12" s="566">
        <v>368.08333333333331</v>
      </c>
      <c r="AV12" s="566">
        <v>368.08333333333331</v>
      </c>
      <c r="AW12" s="566">
        <v>368.08333333333331</v>
      </c>
      <c r="AX12" s="566">
        <v>368.08333333333331</v>
      </c>
      <c r="AY12" s="566">
        <v>368.08333333333331</v>
      </c>
      <c r="AZ12" s="566">
        <v>368.08333333333331</v>
      </c>
      <c r="BA12" s="566">
        <v>368.08333333333331</v>
      </c>
      <c r="BB12" s="566">
        <v>368.08333333333331</v>
      </c>
      <c r="BC12" s="566">
        <v>368.08333333333331</v>
      </c>
      <c r="BD12" s="566">
        <v>368.08333333333331</v>
      </c>
      <c r="BE12" s="566">
        <v>368.08333333333331</v>
      </c>
      <c r="BF12" s="609">
        <v>4417</v>
      </c>
    </row>
    <row r="13" spans="1:58">
      <c r="A13" s="557"/>
      <c r="B13" s="610" t="s">
        <v>355</v>
      </c>
      <c r="C13" s="564" t="s">
        <v>254</v>
      </c>
      <c r="D13" s="549">
        <v>626777.40000000107</v>
      </c>
      <c r="E13" s="569">
        <v>0</v>
      </c>
      <c r="F13" s="570">
        <v>0</v>
      </c>
      <c r="G13" s="568">
        <v>0</v>
      </c>
      <c r="H13" s="568">
        <v>0</v>
      </c>
      <c r="I13" s="568">
        <v>0</v>
      </c>
      <c r="J13" s="568">
        <v>0</v>
      </c>
      <c r="K13" s="568">
        <v>0</v>
      </c>
      <c r="L13" s="568">
        <v>0</v>
      </c>
      <c r="M13" s="568">
        <v>0</v>
      </c>
      <c r="N13" s="568">
        <v>0</v>
      </c>
      <c r="O13" s="568">
        <v>0</v>
      </c>
      <c r="P13" s="568">
        <v>0</v>
      </c>
      <c r="Q13" s="568">
        <v>0</v>
      </c>
      <c r="R13" s="544">
        <v>0</v>
      </c>
      <c r="S13" s="567">
        <v>0</v>
      </c>
      <c r="T13" s="566">
        <v>0</v>
      </c>
      <c r="U13" s="566">
        <v>0</v>
      </c>
      <c r="V13" s="566">
        <v>0</v>
      </c>
      <c r="W13" s="566">
        <v>0</v>
      </c>
      <c r="X13" s="566">
        <v>159.06</v>
      </c>
      <c r="Y13" s="566">
        <v>0</v>
      </c>
      <c r="Z13" s="566">
        <v>0</v>
      </c>
      <c r="AA13" s="566">
        <v>0</v>
      </c>
      <c r="AB13" s="566">
        <v>0</v>
      </c>
      <c r="AC13" s="566">
        <v>0</v>
      </c>
      <c r="AD13" s="566">
        <v>0</v>
      </c>
      <c r="AE13" s="566">
        <v>35.94</v>
      </c>
      <c r="AF13" s="609">
        <v>195</v>
      </c>
      <c r="AG13" s="567">
        <v>0</v>
      </c>
      <c r="AH13" s="566">
        <v>62689</v>
      </c>
      <c r="AI13" s="566">
        <v>8209</v>
      </c>
      <c r="AJ13" s="566">
        <v>36440</v>
      </c>
      <c r="AK13" s="566">
        <v>78169</v>
      </c>
      <c r="AL13" s="566">
        <v>5712</v>
      </c>
      <c r="AM13" s="566">
        <v>44241</v>
      </c>
      <c r="AN13" s="566">
        <v>84119</v>
      </c>
      <c r="AO13" s="566">
        <v>59123.25</v>
      </c>
      <c r="AP13" s="566">
        <v>59123.25</v>
      </c>
      <c r="AQ13" s="566">
        <v>59123.25</v>
      </c>
      <c r="AR13" s="566">
        <v>59123.25</v>
      </c>
      <c r="AS13" s="609">
        <v>556072</v>
      </c>
      <c r="AT13" s="567">
        <v>51321.416666666664</v>
      </c>
      <c r="AU13" s="566">
        <v>51321.416666666664</v>
      </c>
      <c r="AV13" s="566">
        <v>51321.416666666664</v>
      </c>
      <c r="AW13" s="566">
        <v>51321.416666666664</v>
      </c>
      <c r="AX13" s="566">
        <v>51321.416666666664</v>
      </c>
      <c r="AY13" s="566">
        <v>51321.416666666664</v>
      </c>
      <c r="AZ13" s="566">
        <v>51321.416666666664</v>
      </c>
      <c r="BA13" s="566">
        <v>51321.416666666664</v>
      </c>
      <c r="BB13" s="566">
        <v>51321.416666666664</v>
      </c>
      <c r="BC13" s="566">
        <v>51321.416666666664</v>
      </c>
      <c r="BD13" s="566">
        <v>51321.416666666664</v>
      </c>
      <c r="BE13" s="566">
        <v>51321.416666666664</v>
      </c>
      <c r="BF13" s="609">
        <v>615857</v>
      </c>
    </row>
    <row r="14" spans="1:58">
      <c r="A14" s="557"/>
      <c r="B14" s="610" t="s">
        <v>356</v>
      </c>
      <c r="C14" s="564" t="s">
        <v>255</v>
      </c>
      <c r="D14" s="549">
        <v>4432985.200000003</v>
      </c>
      <c r="E14" s="569">
        <v>14522.38</v>
      </c>
      <c r="F14" s="570">
        <v>284199.79000000004</v>
      </c>
      <c r="G14" s="568">
        <v>303878.25</v>
      </c>
      <c r="H14" s="568">
        <v>255376.44</v>
      </c>
      <c r="I14" s="568">
        <v>265256.78000000003</v>
      </c>
      <c r="J14" s="568">
        <v>262915.07999999996</v>
      </c>
      <c r="K14" s="568">
        <v>267575.29000000004</v>
      </c>
      <c r="L14" s="568">
        <v>279808.39999999997</v>
      </c>
      <c r="M14" s="568">
        <v>250491.64999999997</v>
      </c>
      <c r="N14" s="568">
        <v>255247.09</v>
      </c>
      <c r="O14" s="568">
        <v>275392.91000000003</v>
      </c>
      <c r="P14" s="568">
        <v>249511.83000000013</v>
      </c>
      <c r="Q14" s="568">
        <v>1475207.1099999999</v>
      </c>
      <c r="R14" s="544">
        <v>4439383</v>
      </c>
      <c r="S14" s="567">
        <v>10251.450000000001</v>
      </c>
      <c r="T14" s="566">
        <v>272119.55999999994</v>
      </c>
      <c r="U14" s="566">
        <v>377915.17</v>
      </c>
      <c r="V14" s="566">
        <v>273906.84999999998</v>
      </c>
      <c r="W14" s="566">
        <v>298322.75</v>
      </c>
      <c r="X14" s="566">
        <v>353873.03</v>
      </c>
      <c r="Y14" s="566">
        <v>310998.76</v>
      </c>
      <c r="Z14" s="566">
        <v>266811.94999999995</v>
      </c>
      <c r="AA14" s="566">
        <v>309740.27</v>
      </c>
      <c r="AB14" s="566">
        <v>285202.7</v>
      </c>
      <c r="AC14" s="566">
        <v>332965.12</v>
      </c>
      <c r="AD14" s="566">
        <v>340273.06</v>
      </c>
      <c r="AE14" s="566">
        <v>1869224.33</v>
      </c>
      <c r="AF14" s="609">
        <v>5301605</v>
      </c>
      <c r="AG14" s="567">
        <v>12750</v>
      </c>
      <c r="AH14" s="566">
        <v>260411</v>
      </c>
      <c r="AI14" s="566">
        <v>337299</v>
      </c>
      <c r="AJ14" s="566">
        <v>401627</v>
      </c>
      <c r="AK14" s="566">
        <v>343314</v>
      </c>
      <c r="AL14" s="566">
        <v>304494</v>
      </c>
      <c r="AM14" s="566">
        <v>345306</v>
      </c>
      <c r="AN14" s="566">
        <v>210024</v>
      </c>
      <c r="AO14" s="566">
        <v>337460</v>
      </c>
      <c r="AP14" s="566">
        <v>337460</v>
      </c>
      <c r="AQ14" s="566">
        <v>337460</v>
      </c>
      <c r="AR14" s="566">
        <v>337460</v>
      </c>
      <c r="AS14" s="609">
        <v>3565065</v>
      </c>
      <c r="AT14" s="567">
        <v>392841</v>
      </c>
      <c r="AU14" s="566">
        <v>392841</v>
      </c>
      <c r="AV14" s="566">
        <v>392841</v>
      </c>
      <c r="AW14" s="566">
        <v>392841</v>
      </c>
      <c r="AX14" s="566">
        <v>392841</v>
      </c>
      <c r="AY14" s="566">
        <v>392841</v>
      </c>
      <c r="AZ14" s="566">
        <v>392841</v>
      </c>
      <c r="BA14" s="566">
        <v>392841</v>
      </c>
      <c r="BB14" s="566">
        <v>392841</v>
      </c>
      <c r="BC14" s="566">
        <v>392841</v>
      </c>
      <c r="BD14" s="566">
        <v>392841</v>
      </c>
      <c r="BE14" s="566">
        <v>392841</v>
      </c>
      <c r="BF14" s="609">
        <v>4714092</v>
      </c>
    </row>
    <row r="15" spans="1:58" s="611" customFormat="1">
      <c r="A15" s="600"/>
      <c r="B15" s="565" t="s">
        <v>357</v>
      </c>
      <c r="C15" s="614" t="s">
        <v>256</v>
      </c>
      <c r="D15" s="549">
        <v>12784.880000000001</v>
      </c>
      <c r="E15" s="613">
        <v>0</v>
      </c>
      <c r="F15" s="570">
        <v>0</v>
      </c>
      <c r="G15" s="570">
        <v>0</v>
      </c>
      <c r="H15" s="570">
        <v>900.00000000000023</v>
      </c>
      <c r="I15" s="570">
        <v>0</v>
      </c>
      <c r="J15" s="570">
        <v>0</v>
      </c>
      <c r="K15" s="568">
        <v>0</v>
      </c>
      <c r="L15" s="568">
        <v>300</v>
      </c>
      <c r="M15" s="568">
        <v>150</v>
      </c>
      <c r="N15" s="568">
        <v>2355</v>
      </c>
      <c r="O15" s="568">
        <v>0</v>
      </c>
      <c r="P15" s="568">
        <v>1934.9999999999995</v>
      </c>
      <c r="Q15" s="568">
        <v>-4039</v>
      </c>
      <c r="R15" s="544">
        <v>1601</v>
      </c>
      <c r="S15" s="567">
        <v>0</v>
      </c>
      <c r="T15" s="612">
        <v>200.00000000000003</v>
      </c>
      <c r="U15" s="566">
        <v>0</v>
      </c>
      <c r="V15" s="566">
        <v>699.99999999999989</v>
      </c>
      <c r="W15" s="566">
        <v>0</v>
      </c>
      <c r="X15" s="566">
        <v>1272.45</v>
      </c>
      <c r="Y15" s="566">
        <v>150</v>
      </c>
      <c r="Z15" s="566">
        <v>0</v>
      </c>
      <c r="AA15" s="566">
        <v>0</v>
      </c>
      <c r="AB15" s="566">
        <v>0</v>
      </c>
      <c r="AC15" s="566">
        <v>230</v>
      </c>
      <c r="AD15" s="566">
        <v>0</v>
      </c>
      <c r="AE15" s="566">
        <v>302.55000000000018</v>
      </c>
      <c r="AF15" s="609">
        <v>2855</v>
      </c>
      <c r="AG15" s="567">
        <v>0</v>
      </c>
      <c r="AH15" s="612">
        <v>136</v>
      </c>
      <c r="AI15" s="566">
        <v>27</v>
      </c>
      <c r="AJ15" s="566">
        <v>1026</v>
      </c>
      <c r="AK15" s="566">
        <v>259</v>
      </c>
      <c r="AL15" s="566">
        <v>239</v>
      </c>
      <c r="AM15" s="566">
        <v>185</v>
      </c>
      <c r="AN15" s="566">
        <v>132</v>
      </c>
      <c r="AO15" s="566">
        <v>244.25</v>
      </c>
      <c r="AP15" s="566">
        <v>244.25</v>
      </c>
      <c r="AQ15" s="566">
        <v>244.25</v>
      </c>
      <c r="AR15" s="566">
        <v>244.25</v>
      </c>
      <c r="AS15" s="609">
        <v>2981</v>
      </c>
      <c r="AT15" s="567">
        <v>229</v>
      </c>
      <c r="AU15" s="566">
        <v>229</v>
      </c>
      <c r="AV15" s="566">
        <v>229</v>
      </c>
      <c r="AW15" s="566">
        <v>229</v>
      </c>
      <c r="AX15" s="566">
        <v>229</v>
      </c>
      <c r="AY15" s="566">
        <v>229</v>
      </c>
      <c r="AZ15" s="566">
        <v>229</v>
      </c>
      <c r="BA15" s="566">
        <v>229</v>
      </c>
      <c r="BB15" s="566">
        <v>229</v>
      </c>
      <c r="BC15" s="566">
        <v>229</v>
      </c>
      <c r="BD15" s="566">
        <v>229</v>
      </c>
      <c r="BE15" s="566">
        <v>229</v>
      </c>
      <c r="BF15" s="609">
        <v>2748</v>
      </c>
    </row>
    <row r="16" spans="1:58" s="611" customFormat="1" ht="16.5" customHeight="1">
      <c r="A16" s="600"/>
      <c r="B16" s="565" t="s">
        <v>358</v>
      </c>
      <c r="C16" s="614" t="s">
        <v>359</v>
      </c>
      <c r="D16" s="549">
        <v>606.17000000000075</v>
      </c>
      <c r="E16" s="613">
        <v>0</v>
      </c>
      <c r="F16" s="570">
        <v>0</v>
      </c>
      <c r="G16" s="570">
        <v>0</v>
      </c>
      <c r="H16" s="570">
        <v>733.4899999999999</v>
      </c>
      <c r="I16" s="570">
        <v>0</v>
      </c>
      <c r="J16" s="570">
        <v>0</v>
      </c>
      <c r="K16" s="568">
        <v>100.00000000000001</v>
      </c>
      <c r="L16" s="568">
        <v>0</v>
      </c>
      <c r="M16" s="568">
        <v>0</v>
      </c>
      <c r="N16" s="568">
        <v>675</v>
      </c>
      <c r="O16" s="568">
        <v>459.99999999999994</v>
      </c>
      <c r="P16" s="568">
        <v>450.00000000000017</v>
      </c>
      <c r="Q16" s="568">
        <v>-1186.4899999999998</v>
      </c>
      <c r="R16" s="544">
        <v>1232</v>
      </c>
      <c r="S16" s="567">
        <v>0</v>
      </c>
      <c r="T16" s="612">
        <v>0</v>
      </c>
      <c r="U16" s="566">
        <v>538.49999999999989</v>
      </c>
      <c r="V16" s="566">
        <v>0</v>
      </c>
      <c r="W16" s="566">
        <v>100.00000000000001</v>
      </c>
      <c r="X16" s="566">
        <v>122.42</v>
      </c>
      <c r="Y16" s="566">
        <v>0</v>
      </c>
      <c r="Z16" s="566">
        <v>0</v>
      </c>
      <c r="AA16" s="566">
        <v>0</v>
      </c>
      <c r="AB16" s="566">
        <v>369.99999999999994</v>
      </c>
      <c r="AC16" s="566">
        <v>5.6843418860808015E-14</v>
      </c>
      <c r="AD16" s="566">
        <v>0</v>
      </c>
      <c r="AE16" s="566">
        <v>259.08000000000015</v>
      </c>
      <c r="AF16" s="609">
        <v>1390</v>
      </c>
      <c r="AG16" s="567">
        <v>0</v>
      </c>
      <c r="AH16" s="612">
        <v>0</v>
      </c>
      <c r="AI16" s="566">
        <v>0</v>
      </c>
      <c r="AJ16" s="566">
        <v>1331</v>
      </c>
      <c r="AK16" s="566">
        <v>100</v>
      </c>
      <c r="AL16" s="566">
        <v>0</v>
      </c>
      <c r="AM16" s="566">
        <v>0</v>
      </c>
      <c r="AN16" s="566">
        <v>0</v>
      </c>
      <c r="AO16" s="566">
        <v>110</v>
      </c>
      <c r="AP16" s="566">
        <v>110</v>
      </c>
      <c r="AQ16" s="566">
        <v>110</v>
      </c>
      <c r="AR16" s="566">
        <v>110</v>
      </c>
      <c r="AS16" s="609">
        <v>1871</v>
      </c>
      <c r="AT16" s="567">
        <v>83.333333333333329</v>
      </c>
      <c r="AU16" s="566">
        <v>83.333333333333329</v>
      </c>
      <c r="AV16" s="566">
        <v>83.333333333333329</v>
      </c>
      <c r="AW16" s="566">
        <v>83.333333333333329</v>
      </c>
      <c r="AX16" s="566">
        <v>83.333333333333329</v>
      </c>
      <c r="AY16" s="566">
        <v>83.333333333333329</v>
      </c>
      <c r="AZ16" s="566">
        <v>83.333333333333329</v>
      </c>
      <c r="BA16" s="566">
        <v>83.333333333333329</v>
      </c>
      <c r="BB16" s="566">
        <v>83.333333333333329</v>
      </c>
      <c r="BC16" s="566">
        <v>83.333333333333329</v>
      </c>
      <c r="BD16" s="566">
        <v>83.333333333333329</v>
      </c>
      <c r="BE16" s="566">
        <v>83.333333333333329</v>
      </c>
      <c r="BF16" s="609">
        <v>1000</v>
      </c>
    </row>
    <row r="17" spans="1:58" s="611" customFormat="1">
      <c r="A17" s="600"/>
      <c r="B17" s="565" t="s">
        <v>360</v>
      </c>
      <c r="C17" s="614" t="s">
        <v>257</v>
      </c>
      <c r="D17" s="549">
        <v>9269364</v>
      </c>
      <c r="E17" s="613">
        <v>175116.30000000016</v>
      </c>
      <c r="F17" s="570">
        <v>124231.7399999999</v>
      </c>
      <c r="G17" s="570">
        <v>184028.25</v>
      </c>
      <c r="H17" s="570">
        <v>106351.81</v>
      </c>
      <c r="I17" s="570">
        <v>298525.18000000028</v>
      </c>
      <c r="J17" s="570">
        <v>263210.07000000018</v>
      </c>
      <c r="K17" s="568">
        <v>304521.11999999959</v>
      </c>
      <c r="L17" s="568">
        <v>598736.07000000007</v>
      </c>
      <c r="M17" s="568">
        <v>405503.70999999938</v>
      </c>
      <c r="N17" s="568">
        <v>525736.32000000007</v>
      </c>
      <c r="O17" s="568">
        <v>587274.60000000009</v>
      </c>
      <c r="P17" s="568">
        <v>2149078.2200000002</v>
      </c>
      <c r="Q17" s="568">
        <v>-5413605.3899999997</v>
      </c>
      <c r="R17" s="544">
        <v>308708</v>
      </c>
      <c r="S17" s="567">
        <v>142576.75999999995</v>
      </c>
      <c r="T17" s="612">
        <v>81960.900000000023</v>
      </c>
      <c r="U17" s="566">
        <v>141793.62000000002</v>
      </c>
      <c r="V17" s="566">
        <v>138746.38</v>
      </c>
      <c r="W17" s="566">
        <v>108734.86</v>
      </c>
      <c r="X17" s="566">
        <v>207241.4199999999</v>
      </c>
      <c r="Y17" s="566">
        <v>120957.52000000002</v>
      </c>
      <c r="Z17" s="566">
        <v>175751.86999999985</v>
      </c>
      <c r="AA17" s="566">
        <v>3910128.1999999993</v>
      </c>
      <c r="AB17" s="566">
        <v>121416.75</v>
      </c>
      <c r="AC17" s="566">
        <v>1399849.1199999996</v>
      </c>
      <c r="AD17" s="566">
        <v>1432081.969999999</v>
      </c>
      <c r="AE17" s="566">
        <v>-7787649.3699999973</v>
      </c>
      <c r="AF17" s="609">
        <v>193590</v>
      </c>
      <c r="AG17" s="567">
        <v>640333</v>
      </c>
      <c r="AH17" s="612">
        <v>81593</v>
      </c>
      <c r="AI17" s="566">
        <v>-413055</v>
      </c>
      <c r="AJ17" s="566">
        <v>91720</v>
      </c>
      <c r="AK17" s="566">
        <v>117163</v>
      </c>
      <c r="AL17" s="566">
        <v>3235345</v>
      </c>
      <c r="AM17" s="566">
        <v>762941</v>
      </c>
      <c r="AN17" s="566">
        <v>829250</v>
      </c>
      <c r="AO17" s="566">
        <v>775241</v>
      </c>
      <c r="AP17" s="566">
        <v>775241</v>
      </c>
      <c r="AQ17" s="566">
        <v>775241</v>
      </c>
      <c r="AR17" s="566">
        <v>775241</v>
      </c>
      <c r="AS17" s="609">
        <v>8446254</v>
      </c>
      <c r="AT17" s="567">
        <v>760650.66666666663</v>
      </c>
      <c r="AU17" s="566">
        <v>760650.66666666663</v>
      </c>
      <c r="AV17" s="566">
        <v>760650.66666666663</v>
      </c>
      <c r="AW17" s="566">
        <v>760650.66666666663</v>
      </c>
      <c r="AX17" s="566">
        <v>760650.66666666663</v>
      </c>
      <c r="AY17" s="566">
        <v>760650.66666666663</v>
      </c>
      <c r="AZ17" s="566">
        <v>760650.66666666663</v>
      </c>
      <c r="BA17" s="566">
        <v>760650.66666666663</v>
      </c>
      <c r="BB17" s="566">
        <v>760650.66666666663</v>
      </c>
      <c r="BC17" s="566">
        <v>760650.66666666663</v>
      </c>
      <c r="BD17" s="566">
        <v>760650.66666666663</v>
      </c>
      <c r="BE17" s="566">
        <v>760650.66666666663</v>
      </c>
      <c r="BF17" s="609">
        <v>9127808</v>
      </c>
    </row>
    <row r="18" spans="1:58">
      <c r="A18" s="557"/>
      <c r="B18" s="610" t="s">
        <v>361</v>
      </c>
      <c r="C18" s="564" t="s">
        <v>258</v>
      </c>
      <c r="D18" s="549">
        <v>5122.2400000000007</v>
      </c>
      <c r="E18" s="569">
        <v>0</v>
      </c>
      <c r="F18" s="570">
        <v>0</v>
      </c>
      <c r="G18" s="568">
        <v>0</v>
      </c>
      <c r="H18" s="568">
        <v>0</v>
      </c>
      <c r="I18" s="568">
        <v>0</v>
      </c>
      <c r="J18" s="568">
        <v>811.29</v>
      </c>
      <c r="K18" s="568">
        <v>0</v>
      </c>
      <c r="L18" s="568">
        <v>0</v>
      </c>
      <c r="M18" s="568">
        <v>0</v>
      </c>
      <c r="N18" s="568">
        <v>1085.19</v>
      </c>
      <c r="O18" s="568">
        <v>422.13</v>
      </c>
      <c r="P18" s="568">
        <v>809.03</v>
      </c>
      <c r="Q18" s="568">
        <v>4190.3599999999997</v>
      </c>
      <c r="R18" s="544">
        <v>7318</v>
      </c>
      <c r="S18" s="567">
        <v>0</v>
      </c>
      <c r="T18" s="566">
        <v>760.99</v>
      </c>
      <c r="U18" s="566">
        <v>0</v>
      </c>
      <c r="V18" s="566">
        <v>337.99</v>
      </c>
      <c r="W18" s="566">
        <v>21.769999999999996</v>
      </c>
      <c r="X18" s="566">
        <v>32.94</v>
      </c>
      <c r="Y18" s="566">
        <v>385.43</v>
      </c>
      <c r="Z18" s="566">
        <v>289.61000000000007</v>
      </c>
      <c r="AA18" s="566">
        <v>2118.63</v>
      </c>
      <c r="AB18" s="566">
        <v>1354.02</v>
      </c>
      <c r="AC18" s="566">
        <v>86.009999999999991</v>
      </c>
      <c r="AD18" s="566">
        <v>1435.85</v>
      </c>
      <c r="AE18" s="566">
        <v>-2258</v>
      </c>
      <c r="AF18" s="609">
        <v>4565</v>
      </c>
      <c r="AG18" s="567">
        <v>0</v>
      </c>
      <c r="AH18" s="566">
        <v>0</v>
      </c>
      <c r="AI18" s="566">
        <v>0</v>
      </c>
      <c r="AJ18" s="566">
        <v>0</v>
      </c>
      <c r="AK18" s="566">
        <v>0</v>
      </c>
      <c r="AL18" s="566">
        <v>0</v>
      </c>
      <c r="AM18" s="566">
        <v>0</v>
      </c>
      <c r="AN18" s="566">
        <v>0</v>
      </c>
      <c r="AO18" s="566">
        <v>0</v>
      </c>
      <c r="AP18" s="566">
        <v>0</v>
      </c>
      <c r="AQ18" s="566">
        <v>0</v>
      </c>
      <c r="AR18" s="566">
        <v>0</v>
      </c>
      <c r="AS18" s="609">
        <v>0</v>
      </c>
      <c r="AT18" s="567">
        <v>495.08333333333331</v>
      </c>
      <c r="AU18" s="566">
        <v>495.08333333333331</v>
      </c>
      <c r="AV18" s="566">
        <v>495.08333333333331</v>
      </c>
      <c r="AW18" s="566">
        <v>495.08333333333331</v>
      </c>
      <c r="AX18" s="566">
        <v>495.08333333333331</v>
      </c>
      <c r="AY18" s="566">
        <v>495.08333333333331</v>
      </c>
      <c r="AZ18" s="566">
        <v>495.08333333333331</v>
      </c>
      <c r="BA18" s="566">
        <v>495.08333333333331</v>
      </c>
      <c r="BB18" s="566">
        <v>495.08333333333331</v>
      </c>
      <c r="BC18" s="566">
        <v>495.08333333333331</v>
      </c>
      <c r="BD18" s="566">
        <v>495.08333333333331</v>
      </c>
      <c r="BE18" s="566">
        <v>495.08333333333331</v>
      </c>
      <c r="BF18" s="609">
        <v>5941</v>
      </c>
    </row>
    <row r="19" spans="1:58">
      <c r="A19" s="557"/>
      <c r="B19" s="610" t="s">
        <v>362</v>
      </c>
      <c r="C19" s="564" t="s">
        <v>363</v>
      </c>
      <c r="D19" s="549">
        <v>210</v>
      </c>
      <c r="E19" s="569">
        <v>0</v>
      </c>
      <c r="F19" s="570">
        <v>7.26</v>
      </c>
      <c r="G19" s="568">
        <v>0</v>
      </c>
      <c r="H19" s="568">
        <v>0</v>
      </c>
      <c r="I19" s="568">
        <v>0</v>
      </c>
      <c r="J19" s="568">
        <v>0</v>
      </c>
      <c r="K19" s="568">
        <v>0</v>
      </c>
      <c r="L19" s="568">
        <v>0</v>
      </c>
      <c r="M19" s="568">
        <v>0</v>
      </c>
      <c r="N19" s="568">
        <v>8.759999999999998</v>
      </c>
      <c r="O19" s="568">
        <v>0</v>
      </c>
      <c r="P19" s="568">
        <v>1.7763568394002505E-15</v>
      </c>
      <c r="Q19" s="568">
        <v>-16.019999999999996</v>
      </c>
      <c r="R19" s="544">
        <v>0</v>
      </c>
      <c r="S19" s="567"/>
      <c r="T19" s="566"/>
      <c r="U19" s="566"/>
      <c r="V19" s="566"/>
      <c r="W19" s="566"/>
      <c r="X19" s="566"/>
      <c r="Y19" s="566"/>
      <c r="Z19" s="566"/>
      <c r="AA19" s="566"/>
      <c r="AB19" s="566"/>
      <c r="AC19" s="566"/>
      <c r="AD19" s="566"/>
      <c r="AE19" s="566">
        <v>0</v>
      </c>
      <c r="AF19" s="609">
        <v>0</v>
      </c>
      <c r="AG19" s="567">
        <v>0</v>
      </c>
      <c r="AH19" s="566">
        <v>0</v>
      </c>
      <c r="AI19" s="566">
        <v>0</v>
      </c>
      <c r="AJ19" s="566">
        <v>0</v>
      </c>
      <c r="AK19" s="566">
        <v>0</v>
      </c>
      <c r="AL19" s="566">
        <v>0</v>
      </c>
      <c r="AM19" s="566">
        <v>0</v>
      </c>
      <c r="AN19" s="566">
        <v>0</v>
      </c>
      <c r="AO19" s="566">
        <v>0</v>
      </c>
      <c r="AP19" s="566">
        <v>0</v>
      </c>
      <c r="AQ19" s="566">
        <v>0</v>
      </c>
      <c r="AR19" s="566">
        <v>0</v>
      </c>
      <c r="AS19" s="609">
        <v>0</v>
      </c>
      <c r="AT19" s="567">
        <v>0</v>
      </c>
      <c r="AU19" s="566">
        <v>0</v>
      </c>
      <c r="AV19" s="566">
        <v>0</v>
      </c>
      <c r="AW19" s="566">
        <v>0</v>
      </c>
      <c r="AX19" s="566">
        <v>0</v>
      </c>
      <c r="AY19" s="566">
        <v>0</v>
      </c>
      <c r="AZ19" s="566">
        <v>0</v>
      </c>
      <c r="BA19" s="566">
        <v>0</v>
      </c>
      <c r="BB19" s="566">
        <v>0</v>
      </c>
      <c r="BC19" s="566">
        <v>0</v>
      </c>
      <c r="BD19" s="566">
        <v>0</v>
      </c>
      <c r="BE19" s="566">
        <v>0</v>
      </c>
      <c r="BF19" s="609">
        <v>0</v>
      </c>
    </row>
    <row r="20" spans="1:58">
      <c r="A20" s="557"/>
      <c r="B20" s="610" t="s">
        <v>364</v>
      </c>
      <c r="C20" s="564" t="s">
        <v>260</v>
      </c>
      <c r="D20" s="549">
        <v>67274.189999999944</v>
      </c>
      <c r="E20" s="569"/>
      <c r="F20" s="568"/>
      <c r="G20" s="568"/>
      <c r="H20" s="568"/>
      <c r="I20" s="568"/>
      <c r="J20" s="568"/>
      <c r="K20" s="568"/>
      <c r="L20" s="568"/>
      <c r="M20" s="568"/>
      <c r="N20" s="568"/>
      <c r="O20" s="568"/>
      <c r="P20" s="568"/>
      <c r="Q20" s="568">
        <v>0</v>
      </c>
      <c r="R20" s="544">
        <v>0</v>
      </c>
      <c r="S20" s="567"/>
      <c r="T20" s="566"/>
      <c r="U20" s="566"/>
      <c r="V20" s="566"/>
      <c r="W20" s="566"/>
      <c r="X20" s="566"/>
      <c r="Y20" s="566"/>
      <c r="Z20" s="566"/>
      <c r="AA20" s="566"/>
      <c r="AB20" s="566"/>
      <c r="AC20" s="566"/>
      <c r="AD20" s="566"/>
      <c r="AE20" s="566">
        <v>0</v>
      </c>
      <c r="AF20" s="609">
        <v>0</v>
      </c>
      <c r="AG20" s="567">
        <v>0</v>
      </c>
      <c r="AH20" s="566">
        <v>0</v>
      </c>
      <c r="AI20" s="566">
        <v>0</v>
      </c>
      <c r="AJ20" s="566">
        <v>0</v>
      </c>
      <c r="AK20" s="566">
        <v>0</v>
      </c>
      <c r="AL20" s="566">
        <v>0</v>
      </c>
      <c r="AM20" s="566">
        <v>0</v>
      </c>
      <c r="AN20" s="566">
        <v>0</v>
      </c>
      <c r="AO20" s="566">
        <v>0</v>
      </c>
      <c r="AP20" s="566">
        <v>0</v>
      </c>
      <c r="AQ20" s="566">
        <v>0</v>
      </c>
      <c r="AR20" s="566">
        <v>0</v>
      </c>
      <c r="AS20" s="609">
        <v>0</v>
      </c>
      <c r="AT20" s="567">
        <v>0</v>
      </c>
      <c r="AU20" s="566">
        <v>0</v>
      </c>
      <c r="AV20" s="566">
        <v>0</v>
      </c>
      <c r="AW20" s="566">
        <v>0</v>
      </c>
      <c r="AX20" s="566">
        <v>0</v>
      </c>
      <c r="AY20" s="566">
        <v>0</v>
      </c>
      <c r="AZ20" s="566">
        <v>0</v>
      </c>
      <c r="BA20" s="566">
        <v>0</v>
      </c>
      <c r="BB20" s="566">
        <v>0</v>
      </c>
      <c r="BC20" s="566">
        <v>0</v>
      </c>
      <c r="BD20" s="566">
        <v>0</v>
      </c>
      <c r="BE20" s="566">
        <v>0</v>
      </c>
      <c r="BF20" s="609">
        <v>0</v>
      </c>
    </row>
    <row r="21" spans="1:58" s="528" customFormat="1" ht="15.75" thickBot="1">
      <c r="A21" s="608"/>
      <c r="B21" s="562" t="s">
        <v>161</v>
      </c>
      <c r="C21" s="561"/>
      <c r="D21" s="606">
        <v>56204811.779999964</v>
      </c>
      <c r="E21" s="607">
        <v>2733721.09</v>
      </c>
      <c r="F21" s="606">
        <v>2988309.9999999991</v>
      </c>
      <c r="G21" s="606">
        <v>3077609.5199999996</v>
      </c>
      <c r="H21" s="606">
        <v>2933933.6500000004</v>
      </c>
      <c r="I21" s="606">
        <v>3168526.2000000007</v>
      </c>
      <c r="J21" s="606">
        <v>3119814.53</v>
      </c>
      <c r="K21" s="606">
        <v>3185128.07</v>
      </c>
      <c r="L21" s="606">
        <v>3505990.4400000004</v>
      </c>
      <c r="M21" s="606">
        <v>3263075.7399999993</v>
      </c>
      <c r="N21" s="606">
        <v>3433445.48</v>
      </c>
      <c r="O21" s="606">
        <v>3519814.7800000003</v>
      </c>
      <c r="P21" s="606">
        <v>5024390.71</v>
      </c>
      <c r="Q21" s="606">
        <v>2999746.9909484899</v>
      </c>
      <c r="R21" s="605">
        <v>42953507.200948492</v>
      </c>
      <c r="S21" s="604">
        <v>2738421.32</v>
      </c>
      <c r="T21" s="603">
        <v>3012119.74</v>
      </c>
      <c r="U21" s="603">
        <v>3195263.36</v>
      </c>
      <c r="V21" s="603">
        <v>3096996.9700000007</v>
      </c>
      <c r="W21" s="603">
        <v>3104629.8799999994</v>
      </c>
      <c r="X21" s="603">
        <v>3264203.39</v>
      </c>
      <c r="Y21" s="603">
        <v>3130960.7699999996</v>
      </c>
      <c r="Z21" s="603">
        <v>3136293.9799999995</v>
      </c>
      <c r="AA21" s="603">
        <v>7008479.7699999996</v>
      </c>
      <c r="AB21" s="603">
        <v>3166577.5100000007</v>
      </c>
      <c r="AC21" s="603">
        <v>4521472.1099999994</v>
      </c>
      <c r="AD21" s="603">
        <v>4556751.4999999991</v>
      </c>
      <c r="AE21" s="603">
        <v>1565047.9399999995</v>
      </c>
      <c r="AF21" s="603">
        <v>45497218</v>
      </c>
      <c r="AG21" s="604">
        <v>3827123.8099999996</v>
      </c>
      <c r="AH21" s="603">
        <v>3699961</v>
      </c>
      <c r="AI21" s="603">
        <v>3301283</v>
      </c>
      <c r="AJ21" s="603">
        <v>3913263</v>
      </c>
      <c r="AK21" s="603">
        <v>3943826</v>
      </c>
      <c r="AL21" s="603">
        <v>6957616</v>
      </c>
      <c r="AM21" s="603">
        <v>4583645</v>
      </c>
      <c r="AN21" s="603">
        <v>4969046</v>
      </c>
      <c r="AO21" s="603">
        <v>5213998.2974999994</v>
      </c>
      <c r="AP21" s="603">
        <v>5213998.2974999994</v>
      </c>
      <c r="AQ21" s="603">
        <v>5213998.2974999994</v>
      </c>
      <c r="AR21" s="603">
        <v>5213998.2974999994</v>
      </c>
      <c r="AS21" s="603">
        <v>56051757</v>
      </c>
      <c r="AT21" s="604">
        <v>4717573.666666667</v>
      </c>
      <c r="AU21" s="603">
        <v>4717573.666666667</v>
      </c>
      <c r="AV21" s="603">
        <v>4717573.666666667</v>
      </c>
      <c r="AW21" s="603">
        <v>4717573.666666667</v>
      </c>
      <c r="AX21" s="603">
        <v>4717573.666666667</v>
      </c>
      <c r="AY21" s="603">
        <v>4717573.666666667</v>
      </c>
      <c r="AZ21" s="603">
        <v>4717573.666666667</v>
      </c>
      <c r="BA21" s="603">
        <v>4717573.666666667</v>
      </c>
      <c r="BB21" s="603">
        <v>4717573.666666667</v>
      </c>
      <c r="BC21" s="603">
        <v>4717573.666666667</v>
      </c>
      <c r="BD21" s="603">
        <v>4717573.666666667</v>
      </c>
      <c r="BE21" s="603">
        <v>4717573.666666667</v>
      </c>
      <c r="BF21" s="603">
        <v>56610884</v>
      </c>
    </row>
    <row r="22" spans="1:58" s="565" customFormat="1">
      <c r="D22" s="548"/>
      <c r="E22" s="602"/>
      <c r="F22" s="602"/>
      <c r="G22" s="602"/>
      <c r="H22" s="602"/>
      <c r="I22" s="602"/>
      <c r="J22" s="602"/>
      <c r="K22" s="602"/>
      <c r="L22" s="602"/>
      <c r="M22" s="602"/>
      <c r="N22" s="602"/>
      <c r="O22" s="602"/>
      <c r="P22" s="602"/>
      <c r="Q22" s="602"/>
      <c r="R22" s="602"/>
      <c r="S22" s="601"/>
      <c r="T22" s="601"/>
      <c r="U22" s="601"/>
      <c r="V22" s="601"/>
      <c r="W22" s="601"/>
      <c r="X22" s="601"/>
      <c r="Y22" s="601"/>
      <c r="Z22" s="601"/>
      <c r="AA22" s="601"/>
      <c r="AB22" s="601"/>
      <c r="AC22" s="601"/>
      <c r="AD22" s="601"/>
      <c r="AE22" s="601"/>
      <c r="AF22" s="601"/>
      <c r="AG22" s="601"/>
      <c r="AH22" s="601"/>
      <c r="AI22" s="601"/>
      <c r="AJ22" s="601"/>
      <c r="AK22" s="601"/>
      <c r="AL22" s="601"/>
      <c r="AM22" s="601"/>
      <c r="AN22" s="601"/>
      <c r="AO22" s="601"/>
      <c r="AP22" s="601"/>
      <c r="AQ22" s="601"/>
      <c r="AR22" s="601"/>
      <c r="AS22" s="601"/>
      <c r="AT22" s="601"/>
      <c r="AU22" s="601"/>
      <c r="AV22" s="601"/>
      <c r="AW22" s="601"/>
      <c r="AX22" s="601"/>
      <c r="AY22" s="601"/>
      <c r="AZ22" s="601"/>
      <c r="BA22" s="601"/>
      <c r="BB22" s="601"/>
      <c r="BC22" s="601"/>
      <c r="BD22" s="601"/>
      <c r="BE22" s="601"/>
      <c r="BF22" s="601"/>
    </row>
    <row r="23" spans="1:58" s="565" customFormat="1" ht="15.75" thickBot="1">
      <c r="E23" s="600"/>
      <c r="Q23" s="599"/>
      <c r="R23" s="598"/>
      <c r="S23" s="597"/>
      <c r="T23" s="597"/>
      <c r="U23" s="597"/>
      <c r="V23" s="597"/>
      <c r="W23" s="597"/>
      <c r="X23" s="597"/>
      <c r="Y23" s="597"/>
      <c r="Z23" s="597"/>
      <c r="AA23" s="597"/>
      <c r="AB23" s="597"/>
      <c r="AC23" s="597"/>
      <c r="AD23" s="597"/>
      <c r="AE23" s="597"/>
      <c r="AF23" s="597"/>
      <c r="AG23" s="597"/>
      <c r="AH23" s="597"/>
      <c r="AI23" s="597"/>
      <c r="AJ23" s="597"/>
      <c r="AK23" s="597"/>
      <c r="AL23" s="597"/>
      <c r="AM23" s="597"/>
      <c r="AN23" s="597"/>
      <c r="AO23" s="597"/>
      <c r="AP23" s="597"/>
      <c r="AQ23" s="597"/>
      <c r="AR23" s="597"/>
      <c r="AS23" s="597"/>
      <c r="AT23" s="597"/>
      <c r="AU23" s="597"/>
      <c r="AV23" s="597"/>
      <c r="AW23" s="597"/>
      <c r="AX23" s="597"/>
      <c r="AY23" s="597"/>
      <c r="AZ23" s="597"/>
      <c r="BA23" s="597"/>
      <c r="BB23" s="597"/>
      <c r="BC23" s="597"/>
      <c r="BD23" s="597"/>
      <c r="BE23" s="597"/>
      <c r="BF23" s="597"/>
    </row>
    <row r="24" spans="1:58" s="528" customFormat="1" ht="15.75" thickBot="1">
      <c r="D24" s="596"/>
      <c r="E24" s="594" t="s">
        <v>330</v>
      </c>
      <c r="F24" s="593"/>
      <c r="G24" s="593"/>
      <c r="H24" s="593"/>
      <c r="I24" s="593"/>
      <c r="J24" s="593"/>
      <c r="K24" s="593"/>
      <c r="L24" s="593"/>
      <c r="M24" s="593"/>
      <c r="N24" s="593"/>
      <c r="O24" s="593"/>
      <c r="P24" s="593"/>
      <c r="Q24" s="593"/>
      <c r="R24" s="595"/>
      <c r="S24" s="594" t="s">
        <v>331</v>
      </c>
      <c r="T24" s="592"/>
      <c r="U24" s="592"/>
      <c r="V24" s="592"/>
      <c r="W24" s="592"/>
      <c r="X24" s="592"/>
      <c r="Y24" s="593"/>
      <c r="Z24" s="592"/>
      <c r="AA24" s="592"/>
      <c r="AB24" s="592"/>
      <c r="AC24" s="592"/>
      <c r="AD24" s="592"/>
      <c r="AE24" s="592"/>
      <c r="AF24" s="591"/>
      <c r="AG24" s="594" t="s">
        <v>475</v>
      </c>
      <c r="AH24" s="592"/>
      <c r="AI24" s="592"/>
      <c r="AJ24" s="592"/>
      <c r="AK24" s="592"/>
      <c r="AL24" s="592"/>
      <c r="AM24" s="593"/>
      <c r="AN24" s="592"/>
      <c r="AO24" s="592"/>
      <c r="AP24" s="592"/>
      <c r="AQ24" s="592"/>
      <c r="AR24" s="592"/>
      <c r="AS24" s="591"/>
      <c r="AT24" s="594" t="s">
        <v>482</v>
      </c>
      <c r="AU24" s="592"/>
      <c r="AV24" s="592"/>
      <c r="AW24" s="592"/>
      <c r="AX24" s="592"/>
      <c r="AY24" s="592"/>
      <c r="AZ24" s="593"/>
      <c r="BA24" s="592"/>
      <c r="BB24" s="592"/>
      <c r="BC24" s="592"/>
      <c r="BD24" s="592"/>
      <c r="BE24" s="592"/>
      <c r="BF24" s="591"/>
    </row>
    <row r="25" spans="1:58" s="528" customFormat="1">
      <c r="A25" s="590" t="s">
        <v>365</v>
      </c>
      <c r="B25" s="589" t="s">
        <v>51</v>
      </c>
      <c r="C25" s="588" t="s">
        <v>333</v>
      </c>
      <c r="D25" s="587" t="s">
        <v>347</v>
      </c>
      <c r="E25" s="586" t="s">
        <v>334</v>
      </c>
      <c r="F25" s="585" t="s">
        <v>335</v>
      </c>
      <c r="G25" s="585" t="s">
        <v>336</v>
      </c>
      <c r="H25" s="585" t="s">
        <v>337</v>
      </c>
      <c r="I25" s="585" t="s">
        <v>338</v>
      </c>
      <c r="J25" s="585" t="s">
        <v>339</v>
      </c>
      <c r="K25" s="585" t="s">
        <v>340</v>
      </c>
      <c r="L25" s="585" t="s">
        <v>341</v>
      </c>
      <c r="M25" s="585" t="s">
        <v>342</v>
      </c>
      <c r="N25" s="585" t="s">
        <v>343</v>
      </c>
      <c r="O25" s="585" t="s">
        <v>344</v>
      </c>
      <c r="P25" s="585" t="s">
        <v>345</v>
      </c>
      <c r="Q25" s="585" t="s">
        <v>401</v>
      </c>
      <c r="R25" s="582" t="s">
        <v>348</v>
      </c>
      <c r="S25" s="584" t="s">
        <v>334</v>
      </c>
      <c r="T25" s="583" t="s">
        <v>335</v>
      </c>
      <c r="U25" s="583" t="s">
        <v>336</v>
      </c>
      <c r="V25" s="583" t="s">
        <v>337</v>
      </c>
      <c r="W25" s="583" t="s">
        <v>338</v>
      </c>
      <c r="X25" s="583" t="s">
        <v>339</v>
      </c>
      <c r="Y25" s="583" t="s">
        <v>340</v>
      </c>
      <c r="Z25" s="583" t="s">
        <v>341</v>
      </c>
      <c r="AA25" s="583" t="s">
        <v>342</v>
      </c>
      <c r="AB25" s="583" t="s">
        <v>343</v>
      </c>
      <c r="AC25" s="583" t="s">
        <v>344</v>
      </c>
      <c r="AD25" s="583" t="s">
        <v>345</v>
      </c>
      <c r="AE25" s="583" t="s">
        <v>426</v>
      </c>
      <c r="AF25" s="582" t="s">
        <v>349</v>
      </c>
      <c r="AG25" s="584" t="s">
        <v>334</v>
      </c>
      <c r="AH25" s="583" t="s">
        <v>335</v>
      </c>
      <c r="AI25" s="583" t="s">
        <v>336</v>
      </c>
      <c r="AJ25" s="583" t="s">
        <v>337</v>
      </c>
      <c r="AK25" s="583" t="s">
        <v>338</v>
      </c>
      <c r="AL25" s="583" t="s">
        <v>339</v>
      </c>
      <c r="AM25" s="583" t="s">
        <v>340</v>
      </c>
      <c r="AN25" s="583" t="s">
        <v>341</v>
      </c>
      <c r="AO25" s="583" t="s">
        <v>342</v>
      </c>
      <c r="AP25" s="583" t="s">
        <v>343</v>
      </c>
      <c r="AQ25" s="583" t="s">
        <v>344</v>
      </c>
      <c r="AR25" s="583" t="s">
        <v>345</v>
      </c>
      <c r="AS25" s="582" t="s">
        <v>474</v>
      </c>
      <c r="AT25" s="584" t="s">
        <v>334</v>
      </c>
      <c r="AU25" s="583" t="s">
        <v>335</v>
      </c>
      <c r="AV25" s="583" t="s">
        <v>336</v>
      </c>
      <c r="AW25" s="583" t="s">
        <v>337</v>
      </c>
      <c r="AX25" s="583" t="s">
        <v>338</v>
      </c>
      <c r="AY25" s="583" t="s">
        <v>339</v>
      </c>
      <c r="AZ25" s="583" t="s">
        <v>340</v>
      </c>
      <c r="BA25" s="583" t="s">
        <v>341</v>
      </c>
      <c r="BB25" s="583" t="s">
        <v>342</v>
      </c>
      <c r="BC25" s="583" t="s">
        <v>343</v>
      </c>
      <c r="BD25" s="583" t="s">
        <v>344</v>
      </c>
      <c r="BE25" s="583" t="s">
        <v>345</v>
      </c>
      <c r="BF25" s="582" t="s">
        <v>483</v>
      </c>
    </row>
    <row r="26" spans="1:58" ht="15" customHeight="1">
      <c r="A26" s="557" t="s">
        <v>4</v>
      </c>
      <c r="B26" s="565" t="s">
        <v>53</v>
      </c>
      <c r="C26" s="564" t="s">
        <v>52</v>
      </c>
      <c r="D26" s="549">
        <v>31041856.959999979</v>
      </c>
      <c r="E26" s="569">
        <v>1731197.0000000005</v>
      </c>
      <c r="F26" s="568">
        <v>1888278.0299999996</v>
      </c>
      <c r="G26" s="568">
        <v>1965189.2399999998</v>
      </c>
      <c r="H26" s="568">
        <v>1857166.1800000004</v>
      </c>
      <c r="I26" s="568">
        <v>2050522.1100000003</v>
      </c>
      <c r="J26" s="570">
        <v>2823876.4899999998</v>
      </c>
      <c r="K26" s="568">
        <v>114749.64</v>
      </c>
      <c r="L26" s="568">
        <v>124576.67999999998</v>
      </c>
      <c r="M26" s="568">
        <v>160433.68000000005</v>
      </c>
      <c r="N26" s="570">
        <v>91784.360000000015</v>
      </c>
      <c r="O26" s="568">
        <v>90404.759999999966</v>
      </c>
      <c r="P26" s="568">
        <v>6221269.040000001</v>
      </c>
      <c r="Q26" s="568">
        <v>8505226.7899999991</v>
      </c>
      <c r="R26" s="544">
        <v>27624674</v>
      </c>
      <c r="S26" s="567">
        <v>2550278.2199999993</v>
      </c>
      <c r="T26" s="566">
        <v>186813.43999999997</v>
      </c>
      <c r="U26" s="566">
        <v>169161.03</v>
      </c>
      <c r="V26" s="566">
        <v>161250.69</v>
      </c>
      <c r="W26" s="566">
        <v>133538.00999999998</v>
      </c>
      <c r="X26" s="566">
        <v>222450.41999999998</v>
      </c>
      <c r="Y26" s="566">
        <v>136098.25</v>
      </c>
      <c r="Z26" s="566">
        <v>186096.02999999988</v>
      </c>
      <c r="AA26" s="566">
        <v>6482479.3700000029</v>
      </c>
      <c r="AB26" s="566">
        <v>2950514.2600000002</v>
      </c>
      <c r="AC26" s="566">
        <v>4422970.5199999996</v>
      </c>
      <c r="AD26" s="566">
        <v>4244092.3399999989</v>
      </c>
      <c r="AE26" s="581">
        <v>7211323.4199999981</v>
      </c>
      <c r="AF26" s="544">
        <v>29057066</v>
      </c>
      <c r="AG26" s="567">
        <v>3613382.95</v>
      </c>
      <c r="AH26" s="566">
        <v>247703</v>
      </c>
      <c r="AI26" s="566">
        <v>-312268</v>
      </c>
      <c r="AJ26" s="566">
        <v>178401</v>
      </c>
      <c r="AK26" s="566">
        <v>234687</v>
      </c>
      <c r="AL26" s="566">
        <v>6554072</v>
      </c>
      <c r="AM26" s="566">
        <v>4327102</v>
      </c>
      <c r="AN26" s="566">
        <v>4691435</v>
      </c>
      <c r="AO26" s="566">
        <v>5008564.7624999993</v>
      </c>
      <c r="AP26" s="566">
        <v>5008564.7624999993</v>
      </c>
      <c r="AQ26" s="566">
        <v>5008564.7624999993</v>
      </c>
      <c r="AR26" s="566">
        <v>5008564.7624999993</v>
      </c>
      <c r="AS26" s="544">
        <v>39568774</v>
      </c>
      <c r="AT26" s="567">
        <v>3285169.0833333335</v>
      </c>
      <c r="AU26" s="566">
        <v>3285169.083333333</v>
      </c>
      <c r="AV26" s="566">
        <v>3285169.083333333</v>
      </c>
      <c r="AW26" s="566">
        <v>3285169.083333333</v>
      </c>
      <c r="AX26" s="566">
        <v>3285169.083333333</v>
      </c>
      <c r="AY26" s="566">
        <v>3285169.083333333</v>
      </c>
      <c r="AZ26" s="566">
        <v>3285169.083333333</v>
      </c>
      <c r="BA26" s="566">
        <v>3285169.083333333</v>
      </c>
      <c r="BB26" s="566">
        <v>3285169.083333333</v>
      </c>
      <c r="BC26" s="566">
        <v>3285169.083333333</v>
      </c>
      <c r="BD26" s="566">
        <v>3285169.083333333</v>
      </c>
      <c r="BE26" s="566">
        <v>3285169.083333333</v>
      </c>
      <c r="BF26" s="544">
        <v>39422029</v>
      </c>
    </row>
    <row r="27" spans="1:58" ht="15" customHeight="1">
      <c r="A27" s="557"/>
      <c r="B27" s="565" t="s">
        <v>55</v>
      </c>
      <c r="C27" s="564" t="s">
        <v>54</v>
      </c>
      <c r="D27" s="549">
        <v>4376750.0200000079</v>
      </c>
      <c r="E27" s="569">
        <v>106116.94</v>
      </c>
      <c r="F27" s="568">
        <v>118229.45</v>
      </c>
      <c r="G27" s="568">
        <v>119694.29</v>
      </c>
      <c r="H27" s="568">
        <v>116628.15999999999</v>
      </c>
      <c r="I27" s="568">
        <v>119271.23</v>
      </c>
      <c r="J27" s="570">
        <v>118265.14</v>
      </c>
      <c r="K27" s="568">
        <v>119020.43000000001</v>
      </c>
      <c r="L27" s="568">
        <v>120689.58999999998</v>
      </c>
      <c r="M27" s="568">
        <v>119317.62000000001</v>
      </c>
      <c r="N27" s="570">
        <v>120774.06000000001</v>
      </c>
      <c r="O27" s="568">
        <v>122715.11999999998</v>
      </c>
      <c r="P27" s="568">
        <v>83464.530000000028</v>
      </c>
      <c r="Q27" s="568">
        <v>-361974.56000000006</v>
      </c>
      <c r="R27" s="544">
        <v>1022212</v>
      </c>
      <c r="S27" s="567">
        <v>91791.610000000015</v>
      </c>
      <c r="T27" s="566">
        <v>101117.52</v>
      </c>
      <c r="U27" s="566">
        <v>107195.92000000001</v>
      </c>
      <c r="V27" s="566">
        <v>103863.15</v>
      </c>
      <c r="W27" s="566">
        <v>104219.64000000001</v>
      </c>
      <c r="X27" s="566">
        <v>109513.35000000002</v>
      </c>
      <c r="Y27" s="566">
        <v>104994.46</v>
      </c>
      <c r="Z27" s="566">
        <v>105220.13999999997</v>
      </c>
      <c r="AA27" s="566">
        <v>226273.1</v>
      </c>
      <c r="AB27" s="566">
        <v>106100.98</v>
      </c>
      <c r="AC27" s="566">
        <v>96455.910000000033</v>
      </c>
      <c r="AD27" s="566">
        <v>152877.47999999998</v>
      </c>
      <c r="AE27" s="566">
        <v>118994.73999999976</v>
      </c>
      <c r="AF27" s="544">
        <v>1528618</v>
      </c>
      <c r="AG27" s="567">
        <v>104414.93000000002</v>
      </c>
      <c r="AH27" s="566">
        <v>101101</v>
      </c>
      <c r="AI27" s="566">
        <v>90173</v>
      </c>
      <c r="AJ27" s="566">
        <v>106824</v>
      </c>
      <c r="AK27" s="566">
        <v>107720</v>
      </c>
      <c r="AL27" s="566">
        <v>190352</v>
      </c>
      <c r="AM27" s="566">
        <v>125209</v>
      </c>
      <c r="AN27" s="566">
        <v>135850</v>
      </c>
      <c r="AO27" s="566">
        <v>142948.51750000002</v>
      </c>
      <c r="AP27" s="566">
        <v>142948.51750000002</v>
      </c>
      <c r="AQ27" s="566">
        <v>142948.51750000002</v>
      </c>
      <c r="AR27" s="566">
        <v>142948.51750000002</v>
      </c>
      <c r="AS27" s="544">
        <v>1533438</v>
      </c>
      <c r="AT27" s="567">
        <v>158327.08333333334</v>
      </c>
      <c r="AU27" s="566">
        <v>158327.08333333334</v>
      </c>
      <c r="AV27" s="566">
        <v>158327.08333333334</v>
      </c>
      <c r="AW27" s="566">
        <v>158327.08333333334</v>
      </c>
      <c r="AX27" s="566">
        <v>158327.08333333334</v>
      </c>
      <c r="AY27" s="566">
        <v>158327.08333333334</v>
      </c>
      <c r="AZ27" s="566">
        <v>158327.08333333334</v>
      </c>
      <c r="BA27" s="566">
        <v>158327.08333333334</v>
      </c>
      <c r="BB27" s="566">
        <v>158327.08333333334</v>
      </c>
      <c r="BC27" s="566">
        <v>158327.08333333334</v>
      </c>
      <c r="BD27" s="566">
        <v>158327.08333333334</v>
      </c>
      <c r="BE27" s="566">
        <v>158327.08333333334</v>
      </c>
      <c r="BF27" s="544">
        <v>1899925</v>
      </c>
    </row>
    <row r="28" spans="1:58" ht="15" customHeight="1">
      <c r="A28" s="557"/>
      <c r="B28" s="580" t="s">
        <v>95</v>
      </c>
      <c r="C28" s="564" t="s">
        <v>94</v>
      </c>
      <c r="D28" s="549">
        <v>0</v>
      </c>
      <c r="E28" s="569">
        <v>3941.31</v>
      </c>
      <c r="F28" s="568">
        <v>4113.84</v>
      </c>
      <c r="G28" s="568">
        <v>3941.31</v>
      </c>
      <c r="H28" s="568">
        <v>4603.16</v>
      </c>
      <c r="I28" s="568">
        <v>3941.31</v>
      </c>
      <c r="J28" s="570">
        <v>3941.31</v>
      </c>
      <c r="K28" s="568">
        <v>5102.46</v>
      </c>
      <c r="L28" s="568">
        <v>3941.31</v>
      </c>
      <c r="M28" s="568">
        <v>4920.6899999999987</v>
      </c>
      <c r="N28" s="570">
        <v>6468.4699999999993</v>
      </c>
      <c r="O28" s="568">
        <v>4131.3599999999997</v>
      </c>
      <c r="P28" s="568">
        <v>4563.83</v>
      </c>
      <c r="Q28" s="568">
        <v>714.63999999999942</v>
      </c>
      <c r="R28" s="544">
        <v>54325</v>
      </c>
      <c r="S28" s="567">
        <v>4559.7299999999996</v>
      </c>
      <c r="T28" s="566">
        <v>4131.3599999999997</v>
      </c>
      <c r="U28" s="566">
        <v>4131.3599999999997</v>
      </c>
      <c r="V28" s="566">
        <v>4131.3599999999997</v>
      </c>
      <c r="W28" s="566">
        <v>4151.3599999999997</v>
      </c>
      <c r="X28" s="566">
        <v>4151.3599999999997</v>
      </c>
      <c r="Y28" s="566">
        <v>6113.45</v>
      </c>
      <c r="Z28" s="566">
        <v>4151.3599999999997</v>
      </c>
      <c r="AA28" s="566">
        <v>6063.16</v>
      </c>
      <c r="AB28" s="566">
        <v>4151.3599999999997</v>
      </c>
      <c r="AC28" s="566">
        <v>4151.3599999999997</v>
      </c>
      <c r="AD28" s="566">
        <v>6904.83</v>
      </c>
      <c r="AE28" s="566"/>
      <c r="AF28" s="544">
        <v>57808</v>
      </c>
      <c r="AG28" s="567">
        <v>4912.6099999999997</v>
      </c>
      <c r="AH28" s="566">
        <v>4913</v>
      </c>
      <c r="AI28" s="566">
        <v>4913</v>
      </c>
      <c r="AJ28" s="566">
        <v>5505</v>
      </c>
      <c r="AK28" s="566">
        <v>5175</v>
      </c>
      <c r="AL28" s="566">
        <v>4913</v>
      </c>
      <c r="AM28" s="566">
        <v>5067</v>
      </c>
      <c r="AN28" s="566">
        <v>5913</v>
      </c>
      <c r="AO28" s="566">
        <v>9277.3474999999999</v>
      </c>
      <c r="AP28" s="566">
        <v>9277.3474999999999</v>
      </c>
      <c r="AQ28" s="566">
        <v>9277.3474999999999</v>
      </c>
      <c r="AR28" s="566">
        <v>9277.3474999999999</v>
      </c>
      <c r="AS28" s="544">
        <v>78421</v>
      </c>
      <c r="AT28" s="567">
        <v>4276.583333333333</v>
      </c>
      <c r="AU28" s="566"/>
      <c r="AV28" s="566"/>
      <c r="AW28" s="566"/>
      <c r="AX28" s="566"/>
      <c r="AY28" s="566"/>
      <c r="AZ28" s="566"/>
      <c r="BA28" s="566"/>
      <c r="BB28" s="566"/>
      <c r="BC28" s="566"/>
      <c r="BD28" s="566"/>
      <c r="BE28" s="566"/>
      <c r="BF28" s="544">
        <v>51319</v>
      </c>
    </row>
    <row r="29" spans="1:58" s="571" customFormat="1">
      <c r="A29" s="578" t="s">
        <v>366</v>
      </c>
      <c r="B29" s="577"/>
      <c r="C29" s="576"/>
      <c r="D29" s="549">
        <v>35418606.979999989</v>
      </c>
      <c r="E29" s="575">
        <v>1841255.2500000005</v>
      </c>
      <c r="F29" s="549">
        <v>2010621.3199999996</v>
      </c>
      <c r="G29" s="549">
        <v>2088824.8399999999</v>
      </c>
      <c r="H29" s="549">
        <v>1978397.5000000002</v>
      </c>
      <c r="I29" s="549">
        <v>2173734.6500000004</v>
      </c>
      <c r="J29" s="549">
        <v>2946082.94</v>
      </c>
      <c r="K29" s="549">
        <v>238872.53</v>
      </c>
      <c r="L29" s="549">
        <v>249207.57999999996</v>
      </c>
      <c r="M29" s="549">
        <v>284671.99000000005</v>
      </c>
      <c r="N29" s="549">
        <v>219026.89000000004</v>
      </c>
      <c r="O29" s="549">
        <v>217251.23999999993</v>
      </c>
      <c r="P29" s="549">
        <v>6309297.4000000013</v>
      </c>
      <c r="Q29" s="549">
        <v>8143966.8699999982</v>
      </c>
      <c r="R29" s="544">
        <v>28701211</v>
      </c>
      <c r="S29" s="574">
        <v>2646629.5599999991</v>
      </c>
      <c r="T29" s="573">
        <v>292062.31999999995</v>
      </c>
      <c r="U29" s="573">
        <v>280488.31</v>
      </c>
      <c r="V29" s="573">
        <v>269245.19999999995</v>
      </c>
      <c r="W29" s="573">
        <v>241909.00999999998</v>
      </c>
      <c r="X29" s="573">
        <v>336115.13</v>
      </c>
      <c r="Y29" s="573">
        <v>247206.16000000003</v>
      </c>
      <c r="Z29" s="573">
        <v>295467.52999999985</v>
      </c>
      <c r="AA29" s="573">
        <v>6714815.6300000027</v>
      </c>
      <c r="AB29" s="573">
        <v>3060766.6</v>
      </c>
      <c r="AC29" s="573">
        <v>4523577.79</v>
      </c>
      <c r="AD29" s="573">
        <v>4403874.6499999985</v>
      </c>
      <c r="AE29" s="573">
        <v>7331334.1099999994</v>
      </c>
      <c r="AF29" s="572">
        <v>30643492</v>
      </c>
      <c r="AG29" s="574">
        <v>3722710.49</v>
      </c>
      <c r="AH29" s="573">
        <v>353717</v>
      </c>
      <c r="AI29" s="573">
        <v>-217182</v>
      </c>
      <c r="AJ29" s="573">
        <v>290730</v>
      </c>
      <c r="AK29" s="573">
        <v>347582</v>
      </c>
      <c r="AL29" s="573">
        <v>6749337</v>
      </c>
      <c r="AM29" s="573">
        <v>4457378</v>
      </c>
      <c r="AN29" s="573">
        <v>4833198</v>
      </c>
      <c r="AO29" s="573">
        <v>5160790.6274999995</v>
      </c>
      <c r="AP29" s="573">
        <v>5160790.6274999995</v>
      </c>
      <c r="AQ29" s="573">
        <v>5160790.6274999995</v>
      </c>
      <c r="AR29" s="573">
        <v>5160790.6274999995</v>
      </c>
      <c r="AS29" s="572">
        <v>41180633</v>
      </c>
      <c r="AT29" s="574">
        <v>3447772.7500000005</v>
      </c>
      <c r="AU29" s="573">
        <v>3447772.75</v>
      </c>
      <c r="AV29" s="573">
        <v>3447772.75</v>
      </c>
      <c r="AW29" s="573">
        <v>3447772.75</v>
      </c>
      <c r="AX29" s="573">
        <v>3447772.75</v>
      </c>
      <c r="AY29" s="573">
        <v>3447772.75</v>
      </c>
      <c r="AZ29" s="573">
        <v>3447772.75</v>
      </c>
      <c r="BA29" s="573">
        <v>3447772.75</v>
      </c>
      <c r="BB29" s="573">
        <v>3447772.75</v>
      </c>
      <c r="BC29" s="573">
        <v>3447772.75</v>
      </c>
      <c r="BD29" s="573">
        <v>3447772.75</v>
      </c>
      <c r="BE29" s="573">
        <v>3447772.75</v>
      </c>
      <c r="BF29" s="572">
        <v>41373273</v>
      </c>
    </row>
    <row r="30" spans="1:58" ht="15" customHeight="1">
      <c r="A30" s="557" t="s">
        <v>209</v>
      </c>
      <c r="B30" s="565" t="s">
        <v>119</v>
      </c>
      <c r="C30" s="564" t="s">
        <v>121</v>
      </c>
      <c r="D30" s="549"/>
      <c r="E30" s="569"/>
      <c r="F30" s="568"/>
      <c r="G30" s="568"/>
      <c r="H30" s="568"/>
      <c r="I30" s="568"/>
      <c r="J30" s="570"/>
      <c r="K30" s="568"/>
      <c r="L30" s="568"/>
      <c r="M30" s="568"/>
      <c r="N30" s="570"/>
      <c r="O30" s="568"/>
      <c r="P30" s="568"/>
      <c r="Q30" s="568">
        <v>0</v>
      </c>
      <c r="R30" s="544"/>
      <c r="S30" s="567"/>
      <c r="T30" s="566"/>
      <c r="U30" s="566"/>
      <c r="V30" s="566"/>
      <c r="W30" s="566"/>
      <c r="X30" s="566"/>
      <c r="Y30" s="566"/>
      <c r="Z30" s="566"/>
      <c r="AA30" s="566"/>
      <c r="AB30" s="566"/>
      <c r="AC30" s="566"/>
      <c r="AD30" s="566"/>
      <c r="AE30" s="566">
        <v>0</v>
      </c>
      <c r="AF30" s="544">
        <v>0</v>
      </c>
      <c r="AG30" s="567">
        <v>0</v>
      </c>
      <c r="AH30" s="566">
        <v>0</v>
      </c>
      <c r="AI30" s="566">
        <v>0</v>
      </c>
      <c r="AJ30" s="566">
        <v>0</v>
      </c>
      <c r="AK30" s="566">
        <v>0</v>
      </c>
      <c r="AL30" s="566">
        <v>0</v>
      </c>
      <c r="AM30" s="566">
        <v>0</v>
      </c>
      <c r="AN30" s="566">
        <v>0</v>
      </c>
      <c r="AO30" s="566">
        <v>0</v>
      </c>
      <c r="AP30" s="566">
        <v>0</v>
      </c>
      <c r="AQ30" s="566">
        <v>0</v>
      </c>
      <c r="AR30" s="566">
        <v>0</v>
      </c>
      <c r="AS30" s="544">
        <v>0</v>
      </c>
      <c r="AT30" s="567">
        <v>0</v>
      </c>
      <c r="AU30" s="566">
        <v>0</v>
      </c>
      <c r="AV30" s="566">
        <v>0</v>
      </c>
      <c r="AW30" s="566">
        <v>0</v>
      </c>
      <c r="AX30" s="566">
        <v>0</v>
      </c>
      <c r="AY30" s="566">
        <v>0</v>
      </c>
      <c r="AZ30" s="566">
        <v>0</v>
      </c>
      <c r="BA30" s="566">
        <v>0</v>
      </c>
      <c r="BB30" s="566">
        <v>0</v>
      </c>
      <c r="BC30" s="566">
        <v>0</v>
      </c>
      <c r="BD30" s="566">
        <v>0</v>
      </c>
      <c r="BE30" s="566">
        <v>0</v>
      </c>
      <c r="BF30" s="544">
        <v>0</v>
      </c>
    </row>
    <row r="31" spans="1:58" ht="15" customHeight="1">
      <c r="A31" s="557"/>
      <c r="B31" s="565" t="s">
        <v>125</v>
      </c>
      <c r="C31" s="564" t="s">
        <v>367</v>
      </c>
      <c r="D31" s="549"/>
      <c r="E31" s="569"/>
      <c r="F31" s="568"/>
      <c r="G31" s="568"/>
      <c r="H31" s="568"/>
      <c r="I31" s="568"/>
      <c r="J31" s="570"/>
      <c r="K31" s="568"/>
      <c r="L31" s="568"/>
      <c r="M31" s="568"/>
      <c r="N31" s="570"/>
      <c r="O31" s="568"/>
      <c r="P31" s="568"/>
      <c r="Q31" s="568">
        <v>0</v>
      </c>
      <c r="R31" s="544"/>
      <c r="S31" s="567"/>
      <c r="T31" s="566"/>
      <c r="U31" s="566"/>
      <c r="V31" s="566"/>
      <c r="W31" s="566"/>
      <c r="X31" s="566"/>
      <c r="Y31" s="566"/>
      <c r="Z31" s="566"/>
      <c r="AA31" s="566"/>
      <c r="AB31" s="566"/>
      <c r="AC31" s="566"/>
      <c r="AD31" s="566"/>
      <c r="AE31" s="566">
        <v>0</v>
      </c>
      <c r="AF31" s="544">
        <v>0</v>
      </c>
      <c r="AG31" s="567">
        <v>0</v>
      </c>
      <c r="AH31" s="566">
        <v>0</v>
      </c>
      <c r="AI31" s="566">
        <v>0</v>
      </c>
      <c r="AJ31" s="566">
        <v>0</v>
      </c>
      <c r="AK31" s="566">
        <v>0</v>
      </c>
      <c r="AL31" s="566">
        <v>0</v>
      </c>
      <c r="AM31" s="566">
        <v>0</v>
      </c>
      <c r="AN31" s="566">
        <v>0</v>
      </c>
      <c r="AO31" s="566">
        <v>0</v>
      </c>
      <c r="AP31" s="566">
        <v>0</v>
      </c>
      <c r="AQ31" s="566">
        <v>0</v>
      </c>
      <c r="AR31" s="566">
        <v>0</v>
      </c>
      <c r="AS31" s="544">
        <v>0</v>
      </c>
      <c r="AT31" s="567">
        <v>0</v>
      </c>
      <c r="AU31" s="566">
        <v>0</v>
      </c>
      <c r="AV31" s="566">
        <v>0</v>
      </c>
      <c r="AW31" s="566">
        <v>0</v>
      </c>
      <c r="AX31" s="566">
        <v>0</v>
      </c>
      <c r="AY31" s="566">
        <v>0</v>
      </c>
      <c r="AZ31" s="566">
        <v>0</v>
      </c>
      <c r="BA31" s="566">
        <v>0</v>
      </c>
      <c r="BB31" s="566">
        <v>0</v>
      </c>
      <c r="BC31" s="566">
        <v>0</v>
      </c>
      <c r="BD31" s="566">
        <v>0</v>
      </c>
      <c r="BE31" s="566">
        <v>0</v>
      </c>
      <c r="BF31" s="544">
        <v>0</v>
      </c>
    </row>
    <row r="32" spans="1:58">
      <c r="A32" s="557"/>
      <c r="B32" s="565" t="s">
        <v>124</v>
      </c>
      <c r="C32" s="564" t="s">
        <v>368</v>
      </c>
      <c r="D32" s="549"/>
      <c r="E32" s="569"/>
      <c r="F32" s="568"/>
      <c r="G32" s="568"/>
      <c r="H32" s="568"/>
      <c r="I32" s="568"/>
      <c r="J32" s="570"/>
      <c r="K32" s="568"/>
      <c r="L32" s="568"/>
      <c r="M32" s="568"/>
      <c r="N32" s="570"/>
      <c r="O32" s="568"/>
      <c r="P32" s="568"/>
      <c r="Q32" s="568">
        <v>0</v>
      </c>
      <c r="R32" s="544"/>
      <c r="S32" s="567"/>
      <c r="T32" s="566"/>
      <c r="U32" s="566"/>
      <c r="V32" s="566"/>
      <c r="W32" s="566"/>
      <c r="X32" s="566"/>
      <c r="Y32" s="566"/>
      <c r="Z32" s="566"/>
      <c r="AA32" s="566"/>
      <c r="AB32" s="566"/>
      <c r="AC32" s="566"/>
      <c r="AD32" s="566"/>
      <c r="AE32" s="566">
        <v>0</v>
      </c>
      <c r="AF32" s="544">
        <v>0</v>
      </c>
      <c r="AG32" s="567">
        <v>0</v>
      </c>
      <c r="AH32" s="566">
        <v>0</v>
      </c>
      <c r="AI32" s="566">
        <v>0</v>
      </c>
      <c r="AJ32" s="566">
        <v>0</v>
      </c>
      <c r="AK32" s="566">
        <v>0</v>
      </c>
      <c r="AL32" s="566">
        <v>0</v>
      </c>
      <c r="AM32" s="566">
        <v>0</v>
      </c>
      <c r="AN32" s="566">
        <v>0</v>
      </c>
      <c r="AO32" s="566">
        <v>0</v>
      </c>
      <c r="AP32" s="566">
        <v>0</v>
      </c>
      <c r="AQ32" s="566">
        <v>0</v>
      </c>
      <c r="AR32" s="566">
        <v>0</v>
      </c>
      <c r="AS32" s="544">
        <v>0</v>
      </c>
      <c r="AT32" s="567">
        <v>0</v>
      </c>
      <c r="AU32" s="566">
        <v>0</v>
      </c>
      <c r="AV32" s="566">
        <v>0</v>
      </c>
      <c r="AW32" s="566">
        <v>0</v>
      </c>
      <c r="AX32" s="566">
        <v>0</v>
      </c>
      <c r="AY32" s="566">
        <v>0</v>
      </c>
      <c r="AZ32" s="566">
        <v>0</v>
      </c>
      <c r="BA32" s="566">
        <v>0</v>
      </c>
      <c r="BB32" s="566">
        <v>0</v>
      </c>
      <c r="BC32" s="566">
        <v>0</v>
      </c>
      <c r="BD32" s="566">
        <v>0</v>
      </c>
      <c r="BE32" s="566">
        <v>0</v>
      </c>
      <c r="BF32" s="544">
        <v>0</v>
      </c>
    </row>
    <row r="33" spans="1:58">
      <c r="A33" s="557"/>
      <c r="B33" s="565" t="s">
        <v>411</v>
      </c>
      <c r="C33" s="564" t="s">
        <v>413</v>
      </c>
      <c r="D33" s="549"/>
      <c r="E33" s="569"/>
      <c r="F33" s="568"/>
      <c r="G33" s="568"/>
      <c r="H33" s="568"/>
      <c r="I33" s="568"/>
      <c r="J33" s="568"/>
      <c r="K33" s="568"/>
      <c r="L33" s="568"/>
      <c r="M33" s="568"/>
      <c r="N33" s="568"/>
      <c r="O33" s="568"/>
      <c r="P33" s="568"/>
      <c r="Q33" s="568">
        <v>0</v>
      </c>
      <c r="R33" s="549"/>
      <c r="S33" s="567"/>
      <c r="T33" s="566"/>
      <c r="U33" s="566"/>
      <c r="V33" s="566"/>
      <c r="W33" s="566"/>
      <c r="X33" s="566"/>
      <c r="Y33" s="566"/>
      <c r="Z33" s="566"/>
      <c r="AA33" s="566"/>
      <c r="AB33" s="566"/>
      <c r="AC33" s="566"/>
      <c r="AD33" s="566"/>
      <c r="AE33" s="566">
        <v>0</v>
      </c>
      <c r="AF33" s="544">
        <v>0</v>
      </c>
      <c r="AG33" s="567">
        <v>0</v>
      </c>
      <c r="AH33" s="566">
        <v>0</v>
      </c>
      <c r="AI33" s="566">
        <v>0</v>
      </c>
      <c r="AJ33" s="566">
        <v>0</v>
      </c>
      <c r="AK33" s="566">
        <v>0</v>
      </c>
      <c r="AL33" s="566">
        <v>0</v>
      </c>
      <c r="AM33" s="566">
        <v>0</v>
      </c>
      <c r="AN33" s="566">
        <v>0</v>
      </c>
      <c r="AO33" s="566">
        <v>0</v>
      </c>
      <c r="AP33" s="566">
        <v>0</v>
      </c>
      <c r="AQ33" s="566">
        <v>0</v>
      </c>
      <c r="AR33" s="566">
        <v>0</v>
      </c>
      <c r="AS33" s="544">
        <v>0</v>
      </c>
      <c r="AT33" s="567">
        <v>0</v>
      </c>
      <c r="AU33" s="566">
        <v>0</v>
      </c>
      <c r="AV33" s="566">
        <v>0</v>
      </c>
      <c r="AW33" s="566">
        <v>0</v>
      </c>
      <c r="AX33" s="566">
        <v>0</v>
      </c>
      <c r="AY33" s="566">
        <v>0</v>
      </c>
      <c r="AZ33" s="566">
        <v>0</v>
      </c>
      <c r="BA33" s="566">
        <v>0</v>
      </c>
      <c r="BB33" s="566">
        <v>0</v>
      </c>
      <c r="BC33" s="566">
        <v>0</v>
      </c>
      <c r="BD33" s="566">
        <v>0</v>
      </c>
      <c r="BE33" s="566">
        <v>0</v>
      </c>
      <c r="BF33" s="544">
        <v>0</v>
      </c>
    </row>
    <row r="34" spans="1:58" ht="15" customHeight="1">
      <c r="A34" s="557"/>
      <c r="B34" s="565" t="s">
        <v>64</v>
      </c>
      <c r="C34" s="564" t="s">
        <v>63</v>
      </c>
      <c r="D34" s="549" t="s">
        <v>152</v>
      </c>
      <c r="E34" s="569"/>
      <c r="F34" s="568"/>
      <c r="G34" s="568"/>
      <c r="H34" s="568"/>
      <c r="I34" s="568"/>
      <c r="J34" s="570"/>
      <c r="K34" s="568"/>
      <c r="L34" s="568"/>
      <c r="M34" s="568"/>
      <c r="N34" s="570"/>
      <c r="O34" s="568"/>
      <c r="P34" s="568"/>
      <c r="Q34" s="568">
        <v>0</v>
      </c>
      <c r="R34" s="544"/>
      <c r="S34" s="567"/>
      <c r="T34" s="566"/>
      <c r="U34" s="566"/>
      <c r="V34" s="566"/>
      <c r="W34" s="566"/>
      <c r="X34" s="566"/>
      <c r="Y34" s="566"/>
      <c r="Z34" s="566"/>
      <c r="AA34" s="566"/>
      <c r="AB34" s="566"/>
      <c r="AC34" s="566"/>
      <c r="AD34" s="566"/>
      <c r="AE34" s="566">
        <v>0</v>
      </c>
      <c r="AF34" s="544" t="s">
        <v>565</v>
      </c>
      <c r="AG34" s="567">
        <v>0</v>
      </c>
      <c r="AH34" s="566">
        <v>0</v>
      </c>
      <c r="AI34" s="566">
        <v>0</v>
      </c>
      <c r="AJ34" s="566">
        <v>0</v>
      </c>
      <c r="AK34" s="566">
        <v>0</v>
      </c>
      <c r="AL34" s="566">
        <v>0</v>
      </c>
      <c r="AM34" s="566">
        <v>0</v>
      </c>
      <c r="AN34" s="566">
        <v>0</v>
      </c>
      <c r="AO34" s="566">
        <v>0</v>
      </c>
      <c r="AP34" s="566">
        <v>0</v>
      </c>
      <c r="AQ34" s="566">
        <v>0</v>
      </c>
      <c r="AR34" s="566">
        <v>0</v>
      </c>
      <c r="AS34" s="544">
        <v>0</v>
      </c>
      <c r="AT34" s="567">
        <v>0</v>
      </c>
      <c r="AU34" s="566">
        <v>0</v>
      </c>
      <c r="AV34" s="566">
        <v>0</v>
      </c>
      <c r="AW34" s="566">
        <v>0</v>
      </c>
      <c r="AX34" s="566">
        <v>0</v>
      </c>
      <c r="AY34" s="566">
        <v>0</v>
      </c>
      <c r="AZ34" s="566">
        <v>0</v>
      </c>
      <c r="BA34" s="566">
        <v>0</v>
      </c>
      <c r="BB34" s="566">
        <v>0</v>
      </c>
      <c r="BC34" s="566">
        <v>0</v>
      </c>
      <c r="BD34" s="566">
        <v>0</v>
      </c>
      <c r="BE34" s="566">
        <v>0</v>
      </c>
      <c r="BF34" s="544">
        <v>0</v>
      </c>
    </row>
    <row r="35" spans="1:58">
      <c r="A35" s="557"/>
      <c r="B35" s="565" t="s">
        <v>74</v>
      </c>
      <c r="C35" s="564" t="s">
        <v>73</v>
      </c>
      <c r="D35" s="549"/>
      <c r="E35" s="569"/>
      <c r="F35" s="568"/>
      <c r="G35" s="568"/>
      <c r="H35" s="568"/>
      <c r="I35" s="568"/>
      <c r="J35" s="568"/>
      <c r="K35" s="568"/>
      <c r="L35" s="568"/>
      <c r="M35" s="568"/>
      <c r="N35" s="568"/>
      <c r="O35" s="568"/>
      <c r="P35" s="568"/>
      <c r="Q35" s="568">
        <v>0</v>
      </c>
      <c r="R35" s="544"/>
      <c r="S35" s="567"/>
      <c r="T35" s="566"/>
      <c r="U35" s="566"/>
      <c r="V35" s="566"/>
      <c r="W35" s="566"/>
      <c r="X35" s="566"/>
      <c r="Y35" s="566"/>
      <c r="Z35" s="566"/>
      <c r="AA35" s="566"/>
      <c r="AB35" s="566"/>
      <c r="AC35" s="566"/>
      <c r="AD35" s="566"/>
      <c r="AE35" s="566">
        <v>0</v>
      </c>
      <c r="AF35" s="544">
        <v>0</v>
      </c>
      <c r="AG35" s="567">
        <v>0</v>
      </c>
      <c r="AH35" s="566">
        <v>0</v>
      </c>
      <c r="AI35" s="566">
        <v>0</v>
      </c>
      <c r="AJ35" s="566">
        <v>0</v>
      </c>
      <c r="AK35" s="566">
        <v>0</v>
      </c>
      <c r="AL35" s="566">
        <v>0</v>
      </c>
      <c r="AM35" s="566">
        <v>0</v>
      </c>
      <c r="AN35" s="566">
        <v>0</v>
      </c>
      <c r="AO35" s="566">
        <v>0</v>
      </c>
      <c r="AP35" s="566">
        <v>0</v>
      </c>
      <c r="AQ35" s="566">
        <v>0</v>
      </c>
      <c r="AR35" s="566">
        <v>0</v>
      </c>
      <c r="AS35" s="544">
        <v>0</v>
      </c>
      <c r="AT35" s="567">
        <v>0</v>
      </c>
      <c r="AU35" s="566">
        <v>0</v>
      </c>
      <c r="AV35" s="566">
        <v>0</v>
      </c>
      <c r="AW35" s="566">
        <v>0</v>
      </c>
      <c r="AX35" s="566">
        <v>0</v>
      </c>
      <c r="AY35" s="566">
        <v>0</v>
      </c>
      <c r="AZ35" s="566">
        <v>0</v>
      </c>
      <c r="BA35" s="566">
        <v>0</v>
      </c>
      <c r="BB35" s="566">
        <v>0</v>
      </c>
      <c r="BC35" s="566">
        <v>0</v>
      </c>
      <c r="BD35" s="566">
        <v>0</v>
      </c>
      <c r="BE35" s="566">
        <v>0</v>
      </c>
      <c r="BF35" s="544">
        <v>0</v>
      </c>
    </row>
    <row r="36" spans="1:58">
      <c r="A36" s="557"/>
      <c r="B36" s="565" t="s">
        <v>76</v>
      </c>
      <c r="C36" s="564" t="s">
        <v>75</v>
      </c>
      <c r="D36" s="549"/>
      <c r="E36" s="569"/>
      <c r="F36" s="568"/>
      <c r="G36" s="568"/>
      <c r="H36" s="568"/>
      <c r="I36" s="568"/>
      <c r="J36" s="568"/>
      <c r="K36" s="568"/>
      <c r="L36" s="568"/>
      <c r="M36" s="568"/>
      <c r="N36" s="570"/>
      <c r="O36" s="568"/>
      <c r="P36" s="568"/>
      <c r="Q36" s="568">
        <v>0</v>
      </c>
      <c r="R36" s="544"/>
      <c r="S36" s="567"/>
      <c r="T36" s="566"/>
      <c r="U36" s="566"/>
      <c r="V36" s="566"/>
      <c r="W36" s="566"/>
      <c r="X36" s="566"/>
      <c r="Y36" s="566"/>
      <c r="Z36" s="566"/>
      <c r="AA36" s="566"/>
      <c r="AB36" s="566"/>
      <c r="AC36" s="566"/>
      <c r="AD36" s="566"/>
      <c r="AE36" s="566">
        <v>0</v>
      </c>
      <c r="AF36" s="544">
        <v>0</v>
      </c>
      <c r="AG36" s="567">
        <v>0</v>
      </c>
      <c r="AH36" s="566">
        <v>0</v>
      </c>
      <c r="AI36" s="566">
        <v>0</v>
      </c>
      <c r="AJ36" s="566">
        <v>0</v>
      </c>
      <c r="AK36" s="566">
        <v>0</v>
      </c>
      <c r="AL36" s="566">
        <v>0</v>
      </c>
      <c r="AM36" s="566">
        <v>0</v>
      </c>
      <c r="AN36" s="566">
        <v>0</v>
      </c>
      <c r="AO36" s="566">
        <v>0</v>
      </c>
      <c r="AP36" s="566">
        <v>0</v>
      </c>
      <c r="AQ36" s="566">
        <v>0</v>
      </c>
      <c r="AR36" s="566">
        <v>0</v>
      </c>
      <c r="AS36" s="544">
        <v>0</v>
      </c>
      <c r="AT36" s="567">
        <v>0</v>
      </c>
      <c r="AU36" s="566">
        <v>0</v>
      </c>
      <c r="AV36" s="566">
        <v>0</v>
      </c>
      <c r="AW36" s="566">
        <v>0</v>
      </c>
      <c r="AX36" s="566">
        <v>0</v>
      </c>
      <c r="AY36" s="566">
        <v>0</v>
      </c>
      <c r="AZ36" s="566">
        <v>0</v>
      </c>
      <c r="BA36" s="566">
        <v>0</v>
      </c>
      <c r="BB36" s="566">
        <v>0</v>
      </c>
      <c r="BC36" s="566">
        <v>0</v>
      </c>
      <c r="BD36" s="566">
        <v>0</v>
      </c>
      <c r="BE36" s="566">
        <v>0</v>
      </c>
      <c r="BF36" s="544">
        <v>0</v>
      </c>
    </row>
    <row r="37" spans="1:58">
      <c r="A37" s="557"/>
      <c r="B37" s="565" t="s">
        <v>78</v>
      </c>
      <c r="C37" s="564" t="s">
        <v>77</v>
      </c>
      <c r="D37" s="549" t="s">
        <v>152</v>
      </c>
      <c r="E37" s="569"/>
      <c r="F37" s="568"/>
      <c r="G37" s="568"/>
      <c r="H37" s="568"/>
      <c r="I37" s="568"/>
      <c r="J37" s="568"/>
      <c r="K37" s="568"/>
      <c r="L37" s="568"/>
      <c r="M37" s="568"/>
      <c r="N37" s="570"/>
      <c r="O37" s="568"/>
      <c r="P37" s="568"/>
      <c r="Q37" s="568">
        <v>0</v>
      </c>
      <c r="R37" s="544"/>
      <c r="S37" s="567"/>
      <c r="T37" s="566"/>
      <c r="U37" s="566"/>
      <c r="V37" s="566"/>
      <c r="W37" s="566"/>
      <c r="X37" s="566"/>
      <c r="Y37" s="566"/>
      <c r="Z37" s="566"/>
      <c r="AA37" s="566"/>
      <c r="AB37" s="566"/>
      <c r="AC37" s="566"/>
      <c r="AD37" s="566"/>
      <c r="AE37" s="566">
        <v>0</v>
      </c>
      <c r="AF37" s="544">
        <v>0</v>
      </c>
      <c r="AG37" s="567">
        <v>0</v>
      </c>
      <c r="AH37" s="566">
        <v>0</v>
      </c>
      <c r="AI37" s="566">
        <v>0</v>
      </c>
      <c r="AJ37" s="566">
        <v>0</v>
      </c>
      <c r="AK37" s="566">
        <v>0</v>
      </c>
      <c r="AL37" s="566">
        <v>0</v>
      </c>
      <c r="AM37" s="566">
        <v>0</v>
      </c>
      <c r="AN37" s="566">
        <v>0</v>
      </c>
      <c r="AO37" s="566">
        <v>0</v>
      </c>
      <c r="AP37" s="566">
        <v>0</v>
      </c>
      <c r="AQ37" s="566">
        <v>0</v>
      </c>
      <c r="AR37" s="566">
        <v>0</v>
      </c>
      <c r="AS37" s="544">
        <v>0</v>
      </c>
      <c r="AT37" s="567">
        <v>0</v>
      </c>
      <c r="AU37" s="566">
        <v>0</v>
      </c>
      <c r="AV37" s="566">
        <v>0</v>
      </c>
      <c r="AW37" s="566">
        <v>0</v>
      </c>
      <c r="AX37" s="566">
        <v>0</v>
      </c>
      <c r="AY37" s="566">
        <v>0</v>
      </c>
      <c r="AZ37" s="566">
        <v>0</v>
      </c>
      <c r="BA37" s="566">
        <v>0</v>
      </c>
      <c r="BB37" s="566">
        <v>0</v>
      </c>
      <c r="BC37" s="566">
        <v>0</v>
      </c>
      <c r="BD37" s="566">
        <v>0</v>
      </c>
      <c r="BE37" s="566">
        <v>0</v>
      </c>
      <c r="BF37" s="544">
        <v>0</v>
      </c>
    </row>
    <row r="38" spans="1:58">
      <c r="A38" s="557"/>
      <c r="B38" s="565" t="s">
        <v>140</v>
      </c>
      <c r="C38" s="564" t="s">
        <v>369</v>
      </c>
      <c r="D38" s="549" t="s">
        <v>152</v>
      </c>
      <c r="E38" s="569"/>
      <c r="F38" s="568"/>
      <c r="G38" s="568"/>
      <c r="H38" s="568"/>
      <c r="I38" s="568"/>
      <c r="J38" s="568"/>
      <c r="K38" s="568"/>
      <c r="L38" s="568"/>
      <c r="M38" s="568"/>
      <c r="N38" s="570"/>
      <c r="O38" s="568"/>
      <c r="P38" s="568"/>
      <c r="Q38" s="568">
        <v>0</v>
      </c>
      <c r="R38" s="544"/>
      <c r="S38" s="567"/>
      <c r="T38" s="566"/>
      <c r="U38" s="566"/>
      <c r="V38" s="566"/>
      <c r="W38" s="566"/>
      <c r="X38" s="566"/>
      <c r="Y38" s="566"/>
      <c r="Z38" s="566"/>
      <c r="AA38" s="566"/>
      <c r="AB38" s="566"/>
      <c r="AC38" s="566"/>
      <c r="AD38" s="566"/>
      <c r="AE38" s="566">
        <v>0</v>
      </c>
      <c r="AF38" s="544">
        <v>0</v>
      </c>
      <c r="AG38" s="567">
        <v>0</v>
      </c>
      <c r="AH38" s="566">
        <v>0</v>
      </c>
      <c r="AI38" s="566">
        <v>0</v>
      </c>
      <c r="AJ38" s="566">
        <v>0</v>
      </c>
      <c r="AK38" s="566">
        <v>0</v>
      </c>
      <c r="AL38" s="566">
        <v>0</v>
      </c>
      <c r="AM38" s="566">
        <v>0</v>
      </c>
      <c r="AN38" s="566">
        <v>0</v>
      </c>
      <c r="AO38" s="566">
        <v>0</v>
      </c>
      <c r="AP38" s="566">
        <v>0</v>
      </c>
      <c r="AQ38" s="566">
        <v>0</v>
      </c>
      <c r="AR38" s="566">
        <v>0</v>
      </c>
      <c r="AS38" s="544">
        <v>0</v>
      </c>
      <c r="AT38" s="567">
        <v>0</v>
      </c>
      <c r="AU38" s="566">
        <v>0</v>
      </c>
      <c r="AV38" s="566">
        <v>0</v>
      </c>
      <c r="AW38" s="566">
        <v>0</v>
      </c>
      <c r="AX38" s="566">
        <v>0</v>
      </c>
      <c r="AY38" s="566">
        <v>0</v>
      </c>
      <c r="AZ38" s="566">
        <v>0</v>
      </c>
      <c r="BA38" s="566">
        <v>0</v>
      </c>
      <c r="BB38" s="566">
        <v>0</v>
      </c>
      <c r="BC38" s="566">
        <v>0</v>
      </c>
      <c r="BD38" s="566">
        <v>0</v>
      </c>
      <c r="BE38" s="566">
        <v>0</v>
      </c>
      <c r="BF38" s="544">
        <v>0</v>
      </c>
    </row>
    <row r="39" spans="1:58">
      <c r="A39" s="557"/>
      <c r="B39" s="565" t="s">
        <v>402</v>
      </c>
      <c r="C39" s="564" t="s">
        <v>400</v>
      </c>
      <c r="D39" s="549"/>
      <c r="E39" s="569"/>
      <c r="F39" s="568"/>
      <c r="G39" s="568"/>
      <c r="H39" s="568"/>
      <c r="I39" s="568"/>
      <c r="J39" s="568"/>
      <c r="K39" s="568"/>
      <c r="L39" s="568"/>
      <c r="M39" s="568"/>
      <c r="N39" s="568"/>
      <c r="O39" s="568"/>
      <c r="P39" s="568"/>
      <c r="Q39" s="568">
        <v>0</v>
      </c>
      <c r="R39" s="544"/>
      <c r="S39" s="567"/>
      <c r="T39" s="566"/>
      <c r="U39" s="566"/>
      <c r="V39" s="566"/>
      <c r="W39" s="566"/>
      <c r="X39" s="566"/>
      <c r="Y39" s="566"/>
      <c r="Z39" s="566"/>
      <c r="AA39" s="566"/>
      <c r="AB39" s="566"/>
      <c r="AC39" s="566"/>
      <c r="AD39" s="566"/>
      <c r="AE39" s="566">
        <v>0</v>
      </c>
      <c r="AF39" s="544">
        <v>0</v>
      </c>
      <c r="AG39" s="567">
        <v>0</v>
      </c>
      <c r="AH39" s="566">
        <v>0</v>
      </c>
      <c r="AI39" s="566">
        <v>0</v>
      </c>
      <c r="AJ39" s="566">
        <v>0</v>
      </c>
      <c r="AK39" s="566">
        <v>0</v>
      </c>
      <c r="AL39" s="566">
        <v>0</v>
      </c>
      <c r="AM39" s="566">
        <v>0</v>
      </c>
      <c r="AN39" s="566">
        <v>0</v>
      </c>
      <c r="AO39" s="566">
        <v>0</v>
      </c>
      <c r="AP39" s="566">
        <v>0</v>
      </c>
      <c r="AQ39" s="566">
        <v>0</v>
      </c>
      <c r="AR39" s="566">
        <v>0</v>
      </c>
      <c r="AS39" s="544">
        <v>0</v>
      </c>
      <c r="AT39" s="567">
        <v>0</v>
      </c>
      <c r="AU39" s="566">
        <v>0</v>
      </c>
      <c r="AV39" s="566">
        <v>0</v>
      </c>
      <c r="AW39" s="566">
        <v>0</v>
      </c>
      <c r="AX39" s="566">
        <v>0</v>
      </c>
      <c r="AY39" s="566">
        <v>0</v>
      </c>
      <c r="AZ39" s="566">
        <v>0</v>
      </c>
      <c r="BA39" s="566">
        <v>0</v>
      </c>
      <c r="BB39" s="566">
        <v>0</v>
      </c>
      <c r="BC39" s="566">
        <v>0</v>
      </c>
      <c r="BD39" s="566">
        <v>0</v>
      </c>
      <c r="BE39" s="566">
        <v>0</v>
      </c>
      <c r="BF39" s="544">
        <v>0</v>
      </c>
    </row>
    <row r="40" spans="1:58">
      <c r="A40" s="557"/>
      <c r="B40" s="565" t="s">
        <v>82</v>
      </c>
      <c r="C40" s="564" t="s">
        <v>370</v>
      </c>
      <c r="D40" s="549"/>
      <c r="E40" s="569"/>
      <c r="F40" s="568"/>
      <c r="G40" s="568"/>
      <c r="H40" s="568"/>
      <c r="I40" s="568"/>
      <c r="J40" s="568"/>
      <c r="K40" s="568"/>
      <c r="L40" s="568"/>
      <c r="M40" s="568"/>
      <c r="N40" s="570"/>
      <c r="O40" s="568"/>
      <c r="P40" s="568"/>
      <c r="Q40" s="568">
        <v>0</v>
      </c>
      <c r="R40" s="544"/>
      <c r="S40" s="567"/>
      <c r="T40" s="566"/>
      <c r="U40" s="566"/>
      <c r="V40" s="566"/>
      <c r="W40" s="566"/>
      <c r="X40" s="566"/>
      <c r="Y40" s="566"/>
      <c r="Z40" s="566"/>
      <c r="AA40" s="566"/>
      <c r="AB40" s="566"/>
      <c r="AC40" s="566"/>
      <c r="AD40" s="566"/>
      <c r="AE40" s="566">
        <v>0</v>
      </c>
      <c r="AF40" s="544">
        <v>0</v>
      </c>
      <c r="AG40" s="567">
        <v>0</v>
      </c>
      <c r="AH40" s="566">
        <v>0</v>
      </c>
      <c r="AI40" s="566">
        <v>0</v>
      </c>
      <c r="AJ40" s="566">
        <v>0</v>
      </c>
      <c r="AK40" s="566">
        <v>0</v>
      </c>
      <c r="AL40" s="566">
        <v>0</v>
      </c>
      <c r="AM40" s="566">
        <v>0</v>
      </c>
      <c r="AN40" s="566">
        <v>0</v>
      </c>
      <c r="AO40" s="566">
        <v>0</v>
      </c>
      <c r="AP40" s="566">
        <v>0</v>
      </c>
      <c r="AQ40" s="566">
        <v>0</v>
      </c>
      <c r="AR40" s="566">
        <v>0</v>
      </c>
      <c r="AS40" s="544">
        <v>0</v>
      </c>
      <c r="AT40" s="567">
        <v>0</v>
      </c>
      <c r="AU40" s="566">
        <v>0</v>
      </c>
      <c r="AV40" s="566">
        <v>0</v>
      </c>
      <c r="AW40" s="566">
        <v>0</v>
      </c>
      <c r="AX40" s="566">
        <v>0</v>
      </c>
      <c r="AY40" s="566">
        <v>0</v>
      </c>
      <c r="AZ40" s="566">
        <v>0</v>
      </c>
      <c r="BA40" s="566">
        <v>0</v>
      </c>
      <c r="BB40" s="566">
        <v>0</v>
      </c>
      <c r="BC40" s="566">
        <v>0</v>
      </c>
      <c r="BD40" s="566">
        <v>0</v>
      </c>
      <c r="BE40" s="566">
        <v>0</v>
      </c>
      <c r="BF40" s="544">
        <v>0</v>
      </c>
    </row>
    <row r="41" spans="1:58">
      <c r="A41" s="557"/>
      <c r="B41" s="579">
        <v>93.667000000000002</v>
      </c>
      <c r="C41" s="564" t="s">
        <v>85</v>
      </c>
      <c r="D41" s="549">
        <v>16409455.319999974</v>
      </c>
      <c r="E41" s="569">
        <v>786203.68</v>
      </c>
      <c r="F41" s="568">
        <v>859396.47999999986</v>
      </c>
      <c r="G41" s="568">
        <v>869011.2100000002</v>
      </c>
      <c r="H41" s="568">
        <v>838827.73</v>
      </c>
      <c r="I41" s="568">
        <v>875443.08000000019</v>
      </c>
      <c r="J41" s="568">
        <v>55371.810000000056</v>
      </c>
      <c r="K41" s="568">
        <v>2827143.83</v>
      </c>
      <c r="L41" s="568">
        <v>3136014.3600000003</v>
      </c>
      <c r="M41" s="568">
        <v>2858998.72</v>
      </c>
      <c r="N41" s="568">
        <v>3093553.49</v>
      </c>
      <c r="O41" s="568">
        <v>3179730.2699999996</v>
      </c>
      <c r="P41" s="568">
        <v>-1372785.4700000035</v>
      </c>
      <c r="Q41" s="568">
        <v>-4684920.1899999976</v>
      </c>
      <c r="R41" s="544">
        <v>13321989</v>
      </c>
      <c r="S41" s="567">
        <v>0</v>
      </c>
      <c r="T41" s="566">
        <v>2618939.8999999994</v>
      </c>
      <c r="U41" s="566">
        <v>2807579.1599999997</v>
      </c>
      <c r="V41" s="566">
        <v>2723888.62</v>
      </c>
      <c r="W41" s="566">
        <v>2758501.2100000004</v>
      </c>
      <c r="X41" s="566">
        <v>2818574.9100000006</v>
      </c>
      <c r="Y41" s="566">
        <v>2778760.1599999997</v>
      </c>
      <c r="Z41" s="566">
        <v>2735606.31</v>
      </c>
      <c r="AA41" s="566">
        <v>67391.529999999984</v>
      </c>
      <c r="AB41" s="566">
        <v>-289.74</v>
      </c>
      <c r="AC41" s="566">
        <v>-98560.950000000186</v>
      </c>
      <c r="AD41" s="566">
        <v>0</v>
      </c>
      <c r="AE41" s="566">
        <v>-5885282.1100000031</v>
      </c>
      <c r="AF41" s="544">
        <v>13325109</v>
      </c>
      <c r="AG41" s="567">
        <v>0</v>
      </c>
      <c r="AH41" s="566">
        <v>3245143</v>
      </c>
      <c r="AI41" s="566">
        <v>3428292</v>
      </c>
      <c r="AJ41" s="566">
        <v>3515708</v>
      </c>
      <c r="AK41" s="566">
        <v>3488524</v>
      </c>
      <c r="AL41" s="566">
        <v>17929</v>
      </c>
      <c r="AM41" s="566">
        <v>1059</v>
      </c>
      <c r="AN41" s="566">
        <v>0</v>
      </c>
      <c r="AO41" s="566">
        <v>-89742.25</v>
      </c>
      <c r="AP41" s="566">
        <v>-89742.25</v>
      </c>
      <c r="AQ41" s="566">
        <v>-89742.25</v>
      </c>
      <c r="AR41" s="566">
        <v>-89742.25</v>
      </c>
      <c r="AS41" s="544">
        <v>13337686</v>
      </c>
      <c r="AT41" s="567">
        <v>1111473.8333333333</v>
      </c>
      <c r="AU41" s="566">
        <v>1111473.8333333333</v>
      </c>
      <c r="AV41" s="566">
        <v>1111473.8333333333</v>
      </c>
      <c r="AW41" s="566">
        <v>1111473.8333333333</v>
      </c>
      <c r="AX41" s="566">
        <v>1111473.8333333333</v>
      </c>
      <c r="AY41" s="566">
        <v>1111473.8333333333</v>
      </c>
      <c r="AZ41" s="566">
        <v>1111473.8333333333</v>
      </c>
      <c r="BA41" s="566">
        <v>1111473.8333333333</v>
      </c>
      <c r="BB41" s="566">
        <v>1111473.8333333333</v>
      </c>
      <c r="BC41" s="566">
        <v>1111473.8333333333</v>
      </c>
      <c r="BD41" s="566">
        <v>1111473.8333333333</v>
      </c>
      <c r="BE41" s="566">
        <v>1111473.8333333333</v>
      </c>
      <c r="BF41" s="544">
        <v>13337686</v>
      </c>
    </row>
    <row r="42" spans="1:58">
      <c r="A42" s="557"/>
      <c r="B42" s="565" t="s">
        <v>149</v>
      </c>
      <c r="C42" s="564" t="s">
        <v>148</v>
      </c>
      <c r="D42" s="549"/>
      <c r="E42" s="569"/>
      <c r="F42" s="568"/>
      <c r="G42" s="568"/>
      <c r="H42" s="568"/>
      <c r="I42" s="568"/>
      <c r="J42" s="568"/>
      <c r="K42" s="568"/>
      <c r="L42" s="568"/>
      <c r="M42" s="568"/>
      <c r="N42" s="568"/>
      <c r="O42" s="568"/>
      <c r="P42" s="568"/>
      <c r="Q42" s="568">
        <v>0</v>
      </c>
      <c r="R42" s="544"/>
      <c r="S42" s="567"/>
      <c r="T42" s="566"/>
      <c r="U42" s="566"/>
      <c r="V42" s="566"/>
      <c r="W42" s="566"/>
      <c r="X42" s="566"/>
      <c r="Y42" s="566"/>
      <c r="Z42" s="566"/>
      <c r="AA42" s="566"/>
      <c r="AB42" s="566"/>
      <c r="AC42" s="566"/>
      <c r="AD42" s="566"/>
      <c r="AE42" s="566">
        <v>0</v>
      </c>
      <c r="AF42" s="544">
        <v>0</v>
      </c>
      <c r="AG42" s="567">
        <v>0</v>
      </c>
      <c r="AH42" s="566">
        <v>0</v>
      </c>
      <c r="AI42" s="566">
        <v>0</v>
      </c>
      <c r="AJ42" s="566">
        <v>0</v>
      </c>
      <c r="AK42" s="566">
        <v>0</v>
      </c>
      <c r="AL42" s="566">
        <v>0</v>
      </c>
      <c r="AM42" s="566">
        <v>0</v>
      </c>
      <c r="AN42" s="566">
        <v>0</v>
      </c>
      <c r="AO42" s="566">
        <v>0</v>
      </c>
      <c r="AP42" s="566">
        <v>0</v>
      </c>
      <c r="AQ42" s="566">
        <v>0</v>
      </c>
      <c r="AR42" s="566">
        <v>0</v>
      </c>
      <c r="AS42" s="544">
        <v>0</v>
      </c>
      <c r="AT42" s="567">
        <v>0</v>
      </c>
      <c r="AU42" s="566">
        <v>0</v>
      </c>
      <c r="AV42" s="566">
        <v>0</v>
      </c>
      <c r="AW42" s="566">
        <v>0</v>
      </c>
      <c r="AX42" s="566">
        <v>0</v>
      </c>
      <c r="AY42" s="566">
        <v>0</v>
      </c>
      <c r="AZ42" s="566">
        <v>0</v>
      </c>
      <c r="BA42" s="566">
        <v>0</v>
      </c>
      <c r="BB42" s="566">
        <v>0</v>
      </c>
      <c r="BC42" s="566">
        <v>0</v>
      </c>
      <c r="BD42" s="566">
        <v>0</v>
      </c>
      <c r="BE42" s="566">
        <v>0</v>
      </c>
      <c r="BF42" s="544">
        <v>0</v>
      </c>
    </row>
    <row r="43" spans="1:58" ht="15" customHeight="1">
      <c r="A43" s="557"/>
      <c r="B43" s="565" t="s">
        <v>132</v>
      </c>
      <c r="C43" s="564" t="s">
        <v>118</v>
      </c>
      <c r="D43" s="549">
        <v>4376750.0800000029</v>
      </c>
      <c r="E43" s="569">
        <v>106262.16</v>
      </c>
      <c r="F43" s="568">
        <v>118292.2</v>
      </c>
      <c r="G43" s="568">
        <v>119773.47</v>
      </c>
      <c r="H43" s="568">
        <v>116708.41999999998</v>
      </c>
      <c r="I43" s="568">
        <v>119348.47</v>
      </c>
      <c r="J43" s="570">
        <v>118359.78</v>
      </c>
      <c r="K43" s="568">
        <v>119111.71</v>
      </c>
      <c r="L43" s="568">
        <v>120768.49999999999</v>
      </c>
      <c r="M43" s="568">
        <v>119405.03000000001</v>
      </c>
      <c r="N43" s="570">
        <v>120865.10000000002</v>
      </c>
      <c r="O43" s="568">
        <v>122833.26999999997</v>
      </c>
      <c r="P43" s="568">
        <v>87878.779999999912</v>
      </c>
      <c r="Q43" s="568">
        <v>-459299.89000000013</v>
      </c>
      <c r="R43" s="544">
        <v>930307</v>
      </c>
      <c r="S43" s="567">
        <v>91791.760000000009</v>
      </c>
      <c r="T43" s="566">
        <v>101117.52000000002</v>
      </c>
      <c r="U43" s="566">
        <v>107195.89000000001</v>
      </c>
      <c r="V43" s="566">
        <v>103863.15</v>
      </c>
      <c r="W43" s="566">
        <v>104219.66000000002</v>
      </c>
      <c r="X43" s="566">
        <v>109513.35000000002</v>
      </c>
      <c r="Y43" s="566">
        <v>104994.45000000001</v>
      </c>
      <c r="Z43" s="566">
        <v>105220.13999999997</v>
      </c>
      <c r="AA43" s="566">
        <v>226272.61000000004</v>
      </c>
      <c r="AB43" s="566">
        <v>106100.65</v>
      </c>
      <c r="AC43" s="566">
        <v>96455.26999999996</v>
      </c>
      <c r="AD43" s="566">
        <v>152876.85</v>
      </c>
      <c r="AE43" s="566">
        <v>118995.69999999995</v>
      </c>
      <c r="AF43" s="544">
        <v>1528617</v>
      </c>
      <c r="AG43" s="567">
        <v>104413.34999999999</v>
      </c>
      <c r="AH43" s="566">
        <v>101101</v>
      </c>
      <c r="AI43" s="566">
        <v>90173</v>
      </c>
      <c r="AJ43" s="566">
        <v>106825</v>
      </c>
      <c r="AK43" s="566">
        <v>107720</v>
      </c>
      <c r="AL43" s="566">
        <v>190350</v>
      </c>
      <c r="AM43" s="566">
        <v>125208</v>
      </c>
      <c r="AN43" s="566">
        <v>135848</v>
      </c>
      <c r="AO43" s="566">
        <v>142949.91249999998</v>
      </c>
      <c r="AP43" s="566">
        <v>142949.91249999998</v>
      </c>
      <c r="AQ43" s="566">
        <v>142949.91249999998</v>
      </c>
      <c r="AR43" s="566">
        <v>142949.91249999998</v>
      </c>
      <c r="AS43" s="544">
        <v>1533438</v>
      </c>
      <c r="AT43" s="567">
        <v>158327.08333333334</v>
      </c>
      <c r="AU43" s="566">
        <v>158327.08333333334</v>
      </c>
      <c r="AV43" s="566">
        <v>158327.08333333334</v>
      </c>
      <c r="AW43" s="566">
        <v>158327.08333333334</v>
      </c>
      <c r="AX43" s="566">
        <v>158327.08333333334</v>
      </c>
      <c r="AY43" s="566">
        <v>158327.08333333334</v>
      </c>
      <c r="AZ43" s="566">
        <v>158327.08333333334</v>
      </c>
      <c r="BA43" s="566">
        <v>158327.08333333334</v>
      </c>
      <c r="BB43" s="566">
        <v>158327.08333333334</v>
      </c>
      <c r="BC43" s="566">
        <v>158327.08333333334</v>
      </c>
      <c r="BD43" s="566">
        <v>158327.08333333334</v>
      </c>
      <c r="BE43" s="566">
        <v>158327.08333333334</v>
      </c>
      <c r="BF43" s="544">
        <v>1899925</v>
      </c>
    </row>
    <row r="44" spans="1:58" s="571" customFormat="1">
      <c r="A44" s="578" t="s">
        <v>371</v>
      </c>
      <c r="B44" s="577"/>
      <c r="C44" s="576"/>
      <c r="D44" s="549">
        <v>20786205.399999976</v>
      </c>
      <c r="E44" s="575">
        <v>892465.84000000008</v>
      </c>
      <c r="F44" s="549">
        <v>977688.67999999982</v>
      </c>
      <c r="G44" s="549">
        <v>988784.68000000017</v>
      </c>
      <c r="H44" s="549">
        <v>955536.14999999991</v>
      </c>
      <c r="I44" s="549">
        <v>994791.55000000016</v>
      </c>
      <c r="J44" s="549">
        <v>173731.59000000005</v>
      </c>
      <c r="K44" s="549">
        <v>2946255.54</v>
      </c>
      <c r="L44" s="549">
        <v>3256782.8600000003</v>
      </c>
      <c r="M44" s="549">
        <v>2978403.75</v>
      </c>
      <c r="N44" s="549">
        <v>3214418.5900000003</v>
      </c>
      <c r="O44" s="549">
        <v>3302563.5399999996</v>
      </c>
      <c r="P44" s="549">
        <v>-1284906.6900000037</v>
      </c>
      <c r="Q44" s="549">
        <v>-5144220.0799999945</v>
      </c>
      <c r="R44" s="549">
        <v>14252296</v>
      </c>
      <c r="S44" s="574">
        <v>91791.760000000009</v>
      </c>
      <c r="T44" s="573">
        <v>2720057.4199999995</v>
      </c>
      <c r="U44" s="573">
        <v>2914775.05</v>
      </c>
      <c r="V44" s="573">
        <v>2827751.77</v>
      </c>
      <c r="W44" s="573">
        <v>2862720.8700000006</v>
      </c>
      <c r="X44" s="573">
        <v>2928088.2600000007</v>
      </c>
      <c r="Y44" s="573">
        <v>2883754.61</v>
      </c>
      <c r="Z44" s="573">
        <v>2840826.45</v>
      </c>
      <c r="AA44" s="573">
        <v>293664.14</v>
      </c>
      <c r="AB44" s="573">
        <v>105810.90999999999</v>
      </c>
      <c r="AC44" s="573">
        <v>-2105.6800000002258</v>
      </c>
      <c r="AD44" s="573">
        <v>152876.85</v>
      </c>
      <c r="AE44" s="573">
        <v>-5766286.4100000039</v>
      </c>
      <c r="AF44" s="572">
        <v>14853726</v>
      </c>
      <c r="AG44" s="574">
        <v>104413.34999999999</v>
      </c>
      <c r="AH44" s="573">
        <v>3346244</v>
      </c>
      <c r="AI44" s="573">
        <v>3518465</v>
      </c>
      <c r="AJ44" s="573">
        <v>3622533</v>
      </c>
      <c r="AK44" s="573">
        <v>3596244</v>
      </c>
      <c r="AL44" s="573">
        <v>208279</v>
      </c>
      <c r="AM44" s="573">
        <v>126267</v>
      </c>
      <c r="AN44" s="573">
        <v>135848</v>
      </c>
      <c r="AO44" s="573">
        <v>53207.662499999977</v>
      </c>
      <c r="AP44" s="573">
        <v>53207.662499999977</v>
      </c>
      <c r="AQ44" s="573">
        <v>53207.662499999977</v>
      </c>
      <c r="AR44" s="573">
        <v>53207.662499999977</v>
      </c>
      <c r="AS44" s="572">
        <v>14871124</v>
      </c>
      <c r="AT44" s="574">
        <v>1269800.9166666665</v>
      </c>
      <c r="AU44" s="573">
        <v>1269800.9166666667</v>
      </c>
      <c r="AV44" s="573">
        <v>1269800.9166666667</v>
      </c>
      <c r="AW44" s="573">
        <v>1269800.9166666667</v>
      </c>
      <c r="AX44" s="573">
        <v>1269800.9166666667</v>
      </c>
      <c r="AY44" s="573">
        <v>1269800.9166666667</v>
      </c>
      <c r="AZ44" s="573">
        <v>1269800.9166666667</v>
      </c>
      <c r="BA44" s="573">
        <v>1269800.9166666667</v>
      </c>
      <c r="BB44" s="573">
        <v>1269800.9166666667</v>
      </c>
      <c r="BC44" s="573">
        <v>1269800.9166666667</v>
      </c>
      <c r="BD44" s="573">
        <v>1269800.9166666667</v>
      </c>
      <c r="BE44" s="573">
        <v>1269800.9166666667</v>
      </c>
      <c r="BF44" s="572">
        <v>15237611</v>
      </c>
    </row>
    <row r="45" spans="1:58" ht="15" customHeight="1">
      <c r="A45" s="557" t="s">
        <v>34</v>
      </c>
      <c r="B45" s="565" t="s">
        <v>93</v>
      </c>
      <c r="C45" s="564" t="s">
        <v>92</v>
      </c>
      <c r="D45" s="549"/>
      <c r="E45" s="569">
        <v>0</v>
      </c>
      <c r="F45" s="568">
        <v>0</v>
      </c>
      <c r="G45" s="568">
        <v>0</v>
      </c>
      <c r="H45" s="568">
        <v>0</v>
      </c>
      <c r="I45" s="568">
        <v>0</v>
      </c>
      <c r="J45" s="570">
        <v>0</v>
      </c>
      <c r="K45" s="568">
        <v>0</v>
      </c>
      <c r="L45" s="568">
        <v>0</v>
      </c>
      <c r="M45" s="568">
        <v>0</v>
      </c>
      <c r="N45" s="570">
        <v>0</v>
      </c>
      <c r="O45" s="568">
        <v>0</v>
      </c>
      <c r="P45" s="568">
        <v>0</v>
      </c>
      <c r="Q45" s="549">
        <v>0</v>
      </c>
      <c r="R45" s="544">
        <v>0</v>
      </c>
      <c r="S45" s="567">
        <v>0</v>
      </c>
      <c r="T45" s="566">
        <v>0</v>
      </c>
      <c r="U45" s="566">
        <v>0</v>
      </c>
      <c r="V45" s="566">
        <v>0</v>
      </c>
      <c r="W45" s="566">
        <v>0</v>
      </c>
      <c r="X45" s="566">
        <v>0</v>
      </c>
      <c r="Y45" s="566">
        <v>0</v>
      </c>
      <c r="Z45" s="566">
        <v>0</v>
      </c>
      <c r="AA45" s="566">
        <v>0</v>
      </c>
      <c r="AB45" s="566">
        <v>0</v>
      </c>
      <c r="AC45" s="566">
        <v>0</v>
      </c>
      <c r="AD45" s="566">
        <v>0</v>
      </c>
      <c r="AE45" s="566"/>
      <c r="AF45" s="544">
        <v>0</v>
      </c>
      <c r="AG45" s="567">
        <v>0</v>
      </c>
      <c r="AH45" s="566">
        <v>0</v>
      </c>
      <c r="AI45" s="566">
        <v>0</v>
      </c>
      <c r="AJ45" s="566">
        <v>0</v>
      </c>
      <c r="AK45" s="566">
        <v>0</v>
      </c>
      <c r="AL45" s="566">
        <v>0</v>
      </c>
      <c r="AM45" s="566">
        <v>0</v>
      </c>
      <c r="AN45" s="566">
        <v>0</v>
      </c>
      <c r="AO45" s="566">
        <v>0</v>
      </c>
      <c r="AP45" s="566">
        <v>0</v>
      </c>
      <c r="AQ45" s="566">
        <v>0</v>
      </c>
      <c r="AR45" s="566">
        <v>0</v>
      </c>
      <c r="AS45" s="544">
        <v>0</v>
      </c>
      <c r="AT45" s="567">
        <v>0</v>
      </c>
      <c r="AU45" s="566">
        <v>0</v>
      </c>
      <c r="AV45" s="566">
        <v>0</v>
      </c>
      <c r="AW45" s="566">
        <v>0</v>
      </c>
      <c r="AX45" s="566">
        <v>0</v>
      </c>
      <c r="AY45" s="566">
        <v>0</v>
      </c>
      <c r="AZ45" s="566">
        <v>0</v>
      </c>
      <c r="BA45" s="566">
        <v>0</v>
      </c>
      <c r="BB45" s="566">
        <v>0</v>
      </c>
      <c r="BC45" s="566">
        <v>0</v>
      </c>
      <c r="BD45" s="566">
        <v>0</v>
      </c>
      <c r="BE45" s="566">
        <v>0</v>
      </c>
      <c r="BF45" s="544">
        <v>0</v>
      </c>
    </row>
    <row r="46" spans="1:58" ht="15" customHeight="1">
      <c r="A46" s="557"/>
      <c r="B46" s="565" t="s">
        <v>164</v>
      </c>
      <c r="C46" s="564" t="s">
        <v>165</v>
      </c>
      <c r="D46" s="549"/>
      <c r="E46" s="569">
        <v>0</v>
      </c>
      <c r="F46" s="568">
        <v>0</v>
      </c>
      <c r="G46" s="568">
        <v>0</v>
      </c>
      <c r="H46" s="568">
        <v>0</v>
      </c>
      <c r="I46" s="568">
        <v>0</v>
      </c>
      <c r="J46" s="568">
        <v>0</v>
      </c>
      <c r="K46" s="568">
        <v>0</v>
      </c>
      <c r="L46" s="568">
        <v>0</v>
      </c>
      <c r="M46" s="568">
        <v>0</v>
      </c>
      <c r="N46" s="568">
        <v>0</v>
      </c>
      <c r="O46" s="568">
        <v>0</v>
      </c>
      <c r="P46" s="568">
        <v>0</v>
      </c>
      <c r="Q46" s="549">
        <v>0</v>
      </c>
      <c r="R46" s="544">
        <v>0</v>
      </c>
      <c r="S46" s="567">
        <v>0</v>
      </c>
      <c r="T46" s="566">
        <v>0</v>
      </c>
      <c r="U46" s="566">
        <v>0</v>
      </c>
      <c r="V46" s="566">
        <v>0</v>
      </c>
      <c r="W46" s="566">
        <v>0</v>
      </c>
      <c r="X46" s="566">
        <v>0</v>
      </c>
      <c r="Y46" s="566">
        <v>0</v>
      </c>
      <c r="Z46" s="566">
        <v>0</v>
      </c>
      <c r="AA46" s="566">
        <v>0</v>
      </c>
      <c r="AB46" s="566">
        <v>0</v>
      </c>
      <c r="AC46" s="566">
        <v>0</v>
      </c>
      <c r="AD46" s="566">
        <v>0</v>
      </c>
      <c r="AE46" s="566"/>
      <c r="AF46" s="544">
        <v>0</v>
      </c>
      <c r="AG46" s="567">
        <v>0</v>
      </c>
      <c r="AH46" s="566">
        <v>0</v>
      </c>
      <c r="AI46" s="566">
        <v>0</v>
      </c>
      <c r="AJ46" s="566">
        <v>0</v>
      </c>
      <c r="AK46" s="566">
        <v>0</v>
      </c>
      <c r="AL46" s="566">
        <v>0</v>
      </c>
      <c r="AM46" s="566">
        <v>0</v>
      </c>
      <c r="AN46" s="566">
        <v>0</v>
      </c>
      <c r="AO46" s="566">
        <v>0</v>
      </c>
      <c r="AP46" s="566">
        <v>0</v>
      </c>
      <c r="AQ46" s="566">
        <v>0</v>
      </c>
      <c r="AR46" s="566">
        <v>0</v>
      </c>
      <c r="AS46" s="544">
        <v>0</v>
      </c>
      <c r="AT46" s="567">
        <v>0</v>
      </c>
      <c r="AU46" s="566">
        <v>0</v>
      </c>
      <c r="AV46" s="566">
        <v>0</v>
      </c>
      <c r="AW46" s="566">
        <v>0</v>
      </c>
      <c r="AX46" s="566">
        <v>0</v>
      </c>
      <c r="AY46" s="566">
        <v>0</v>
      </c>
      <c r="AZ46" s="566">
        <v>0</v>
      </c>
      <c r="BA46" s="566">
        <v>0</v>
      </c>
      <c r="BB46" s="566">
        <v>0</v>
      </c>
      <c r="BC46" s="566">
        <v>0</v>
      </c>
      <c r="BD46" s="566">
        <v>0</v>
      </c>
      <c r="BE46" s="566">
        <v>0</v>
      </c>
      <c r="BF46" s="544">
        <v>0</v>
      </c>
    </row>
    <row r="47" spans="1:58" s="528" customFormat="1" ht="15" customHeight="1">
      <c r="A47" s="557" t="s">
        <v>372</v>
      </c>
      <c r="B47" s="565"/>
      <c r="C47" s="564"/>
      <c r="D47" s="549"/>
      <c r="E47" s="546">
        <v>0</v>
      </c>
      <c r="F47" s="545">
        <v>0</v>
      </c>
      <c r="G47" s="545">
        <v>0</v>
      </c>
      <c r="H47" s="545">
        <v>0</v>
      </c>
      <c r="I47" s="545">
        <v>0</v>
      </c>
      <c r="J47" s="548">
        <v>0</v>
      </c>
      <c r="K47" s="545">
        <v>0</v>
      </c>
      <c r="L47" s="545">
        <v>0</v>
      </c>
      <c r="M47" s="545">
        <v>0</v>
      </c>
      <c r="N47" s="545">
        <v>0</v>
      </c>
      <c r="O47" s="545">
        <v>0</v>
      </c>
      <c r="P47" s="545">
        <v>0</v>
      </c>
      <c r="Q47" s="549">
        <v>0</v>
      </c>
      <c r="R47" s="544">
        <v>0</v>
      </c>
      <c r="S47" s="546">
        <v>0</v>
      </c>
      <c r="T47" s="545">
        <v>0</v>
      </c>
      <c r="U47" s="545">
        <v>0</v>
      </c>
      <c r="V47" s="545">
        <v>0</v>
      </c>
      <c r="W47" s="545">
        <v>0</v>
      </c>
      <c r="X47" s="545">
        <v>0</v>
      </c>
      <c r="Y47" s="545">
        <v>0</v>
      </c>
      <c r="Z47" s="545">
        <v>0</v>
      </c>
      <c r="AA47" s="545">
        <v>0</v>
      </c>
      <c r="AB47" s="545">
        <v>0</v>
      </c>
      <c r="AC47" s="545">
        <v>0</v>
      </c>
      <c r="AD47" s="545">
        <v>0</v>
      </c>
      <c r="AE47" s="545"/>
      <c r="AF47" s="544">
        <v>0</v>
      </c>
      <c r="AG47" s="546">
        <v>0</v>
      </c>
      <c r="AH47" s="545">
        <v>0</v>
      </c>
      <c r="AI47" s="545">
        <v>0</v>
      </c>
      <c r="AJ47" s="545">
        <v>0</v>
      </c>
      <c r="AK47" s="545">
        <v>0</v>
      </c>
      <c r="AL47" s="545">
        <v>0</v>
      </c>
      <c r="AM47" s="545">
        <v>0</v>
      </c>
      <c r="AN47" s="545">
        <v>0</v>
      </c>
      <c r="AO47" s="545">
        <v>0</v>
      </c>
      <c r="AP47" s="545">
        <v>0</v>
      </c>
      <c r="AQ47" s="545">
        <v>0</v>
      </c>
      <c r="AR47" s="545">
        <v>0</v>
      </c>
      <c r="AS47" s="544">
        <v>0</v>
      </c>
      <c r="AT47" s="546">
        <v>0</v>
      </c>
      <c r="AU47" s="545">
        <v>0</v>
      </c>
      <c r="AV47" s="545">
        <v>0</v>
      </c>
      <c r="AW47" s="545">
        <v>0</v>
      </c>
      <c r="AX47" s="545">
        <v>0</v>
      </c>
      <c r="AY47" s="545">
        <v>0</v>
      </c>
      <c r="AZ47" s="545">
        <v>0</v>
      </c>
      <c r="BA47" s="545">
        <v>0</v>
      </c>
      <c r="BB47" s="545">
        <v>0</v>
      </c>
      <c r="BC47" s="545">
        <v>0</v>
      </c>
      <c r="BD47" s="545">
        <v>0</v>
      </c>
      <c r="BE47" s="545">
        <v>0</v>
      </c>
      <c r="BF47" s="544">
        <v>0</v>
      </c>
    </row>
    <row r="48" spans="1:58" s="528" customFormat="1" ht="15.75" thickBot="1">
      <c r="A48" s="563" t="s">
        <v>161</v>
      </c>
      <c r="B48" s="562"/>
      <c r="C48" s="561"/>
      <c r="D48" s="559">
        <v>56204812.379999965</v>
      </c>
      <c r="E48" s="560">
        <v>2733721.0900000008</v>
      </c>
      <c r="F48" s="559">
        <v>2988309.9999999995</v>
      </c>
      <c r="G48" s="559">
        <v>3077609.52</v>
      </c>
      <c r="H48" s="559">
        <v>2933933.6500000004</v>
      </c>
      <c r="I48" s="559">
        <v>3168526.2000000007</v>
      </c>
      <c r="J48" s="559">
        <v>3119814.53</v>
      </c>
      <c r="K48" s="559">
        <v>3185128.07</v>
      </c>
      <c r="L48" s="559">
        <v>3505990.4400000004</v>
      </c>
      <c r="M48" s="559">
        <v>3263075.74</v>
      </c>
      <c r="N48" s="559">
        <v>3433445.4800000004</v>
      </c>
      <c r="O48" s="559">
        <v>3519814.7799999993</v>
      </c>
      <c r="P48" s="559">
        <v>5024390.7099999972</v>
      </c>
      <c r="Q48" s="559">
        <v>2999746.7900000038</v>
      </c>
      <c r="R48" s="544">
        <v>42953507</v>
      </c>
      <c r="S48" s="559">
        <v>2738421.3199999994</v>
      </c>
      <c r="T48" s="559">
        <v>3012119.7399999993</v>
      </c>
      <c r="U48" s="559">
        <v>3195263.36</v>
      </c>
      <c r="V48" s="559">
        <v>3096996.9699999997</v>
      </c>
      <c r="W48" s="559">
        <v>3104629.8800000004</v>
      </c>
      <c r="X48" s="559">
        <v>3264203.3900000006</v>
      </c>
      <c r="Y48" s="559">
        <v>3130960.77</v>
      </c>
      <c r="Z48" s="559">
        <v>3136293.98</v>
      </c>
      <c r="AA48" s="559">
        <v>7008479.7700000023</v>
      </c>
      <c r="AB48" s="559">
        <v>3166577.5100000002</v>
      </c>
      <c r="AC48" s="559">
        <v>4521472.1099999994</v>
      </c>
      <c r="AD48" s="559">
        <v>4556751.4999999981</v>
      </c>
      <c r="AE48" s="559">
        <v>1565047.700000003</v>
      </c>
      <c r="AF48" s="558">
        <v>45497218</v>
      </c>
      <c r="AG48" s="559">
        <v>3827123.8400000003</v>
      </c>
      <c r="AH48" s="559">
        <v>3699961</v>
      </c>
      <c r="AI48" s="559">
        <v>3301283</v>
      </c>
      <c r="AJ48" s="559">
        <v>3913263</v>
      </c>
      <c r="AK48" s="559">
        <v>3943826</v>
      </c>
      <c r="AL48" s="559">
        <v>6957616</v>
      </c>
      <c r="AM48" s="559">
        <v>4583645</v>
      </c>
      <c r="AN48" s="559">
        <v>4969046</v>
      </c>
      <c r="AO48" s="559">
        <v>5213998.2899999991</v>
      </c>
      <c r="AP48" s="559">
        <v>5213998.2899999991</v>
      </c>
      <c r="AQ48" s="559">
        <v>5213998.2899999991</v>
      </c>
      <c r="AR48" s="559">
        <v>5213998.2899999991</v>
      </c>
      <c r="AS48" s="558">
        <v>56051757</v>
      </c>
      <c r="AT48" s="559">
        <v>4717573.666666667</v>
      </c>
      <c r="AU48" s="559">
        <v>4717573.666666667</v>
      </c>
      <c r="AV48" s="559">
        <v>4717573.666666667</v>
      </c>
      <c r="AW48" s="559">
        <v>4717573.666666667</v>
      </c>
      <c r="AX48" s="559">
        <v>4717573.666666667</v>
      </c>
      <c r="AY48" s="559">
        <v>4717573.666666667</v>
      </c>
      <c r="AZ48" s="559">
        <v>4717573.666666667</v>
      </c>
      <c r="BA48" s="559">
        <v>4717573.666666667</v>
      </c>
      <c r="BB48" s="559">
        <v>4717573.666666667</v>
      </c>
      <c r="BC48" s="559">
        <v>4717573.666666667</v>
      </c>
      <c r="BD48" s="559">
        <v>4717573.666666667</v>
      </c>
      <c r="BE48" s="559">
        <v>4717573.666666667</v>
      </c>
      <c r="BF48" s="558">
        <v>56610884</v>
      </c>
    </row>
    <row r="49" spans="3:58" ht="19.899999999999999" customHeight="1">
      <c r="C49" s="557"/>
      <c r="D49" s="556"/>
      <c r="E49" s="553"/>
      <c r="F49" s="552"/>
      <c r="G49" s="552"/>
      <c r="H49" s="552"/>
      <c r="I49" s="552"/>
      <c r="J49" s="555"/>
      <c r="K49" s="552"/>
      <c r="L49" s="552"/>
      <c r="M49" s="552"/>
      <c r="N49" s="552"/>
      <c r="O49" s="552"/>
      <c r="P49" s="552"/>
      <c r="Q49" s="552"/>
      <c r="R49" s="554"/>
      <c r="S49" s="553"/>
      <c r="T49" s="552"/>
      <c r="U49" s="552"/>
      <c r="V49" s="552"/>
      <c r="W49" s="552"/>
      <c r="X49" s="552"/>
      <c r="Y49" s="552"/>
      <c r="Z49" s="552"/>
      <c r="AA49" s="552"/>
      <c r="AB49" s="552"/>
      <c r="AC49" s="552"/>
      <c r="AD49" s="552"/>
      <c r="AE49" s="552"/>
      <c r="AF49" s="551"/>
      <c r="AG49" s="553"/>
      <c r="AH49" s="552"/>
      <c r="AI49" s="552"/>
      <c r="AJ49" s="552"/>
      <c r="AK49" s="552"/>
      <c r="AL49" s="552"/>
      <c r="AM49" s="552"/>
      <c r="AN49" s="552"/>
      <c r="AO49" s="552"/>
      <c r="AP49" s="552"/>
      <c r="AQ49" s="552"/>
      <c r="AR49" s="552"/>
      <c r="AS49" s="551"/>
      <c r="AT49" s="553"/>
      <c r="AU49" s="552"/>
      <c r="AV49" s="552"/>
      <c r="AW49" s="552"/>
      <c r="AX49" s="552"/>
      <c r="AY49" s="552"/>
      <c r="AZ49" s="552"/>
      <c r="BA49" s="552"/>
      <c r="BB49" s="552"/>
      <c r="BC49" s="552"/>
      <c r="BD49" s="552"/>
      <c r="BE49" s="552"/>
      <c r="BF49" s="551"/>
    </row>
    <row r="50" spans="3:58" s="543" customFormat="1">
      <c r="C50" s="546" t="s">
        <v>373</v>
      </c>
      <c r="D50" s="549" t="s">
        <v>152</v>
      </c>
      <c r="E50" s="546">
        <v>685.06999999999994</v>
      </c>
      <c r="F50" s="548">
        <v>686.83000000000015</v>
      </c>
      <c r="G50" s="545">
        <v>683.10000000000014</v>
      </c>
      <c r="H50" s="548">
        <v>685.9799999999999</v>
      </c>
      <c r="I50" s="548">
        <v>693.43999999999994</v>
      </c>
      <c r="J50" s="548">
        <v>693.13</v>
      </c>
      <c r="K50" s="548">
        <v>695.58</v>
      </c>
      <c r="L50" s="548">
        <v>698.83</v>
      </c>
      <c r="M50" s="548">
        <v>697.19999999999993</v>
      </c>
      <c r="N50" s="548">
        <v>696.45</v>
      </c>
      <c r="O50" s="548">
        <v>690.43000000000006</v>
      </c>
      <c r="P50" s="550">
        <v>682.15</v>
      </c>
      <c r="Q50" s="550"/>
      <c r="R50" s="547">
        <v>690.6825</v>
      </c>
      <c r="S50" s="546">
        <v>691.7</v>
      </c>
      <c r="T50" s="545">
        <v>699.8</v>
      </c>
      <c r="U50" s="545">
        <v>704.6</v>
      </c>
      <c r="V50" s="545">
        <v>708.3</v>
      </c>
      <c r="W50" s="545">
        <v>714.80000000000007</v>
      </c>
      <c r="X50" s="545">
        <v>713.09999999999991</v>
      </c>
      <c r="Y50" s="545">
        <v>706.30000000000007</v>
      </c>
      <c r="Z50" s="545">
        <v>702.79999999999984</v>
      </c>
      <c r="AA50" s="545">
        <v>711</v>
      </c>
      <c r="AB50" s="545">
        <v>717.2</v>
      </c>
      <c r="AC50" s="545">
        <v>722.5</v>
      </c>
      <c r="AD50" s="545">
        <v>722.6</v>
      </c>
      <c r="AE50" s="545"/>
      <c r="AF50" s="544">
        <v>709.55833333333328</v>
      </c>
      <c r="AG50" s="546">
        <v>722</v>
      </c>
      <c r="AH50" s="545">
        <v>734.6</v>
      </c>
      <c r="AI50" s="545">
        <v>751.9</v>
      </c>
      <c r="AJ50" s="545">
        <v>758.7</v>
      </c>
      <c r="AK50" s="545">
        <v>758.4</v>
      </c>
      <c r="AL50" s="545">
        <v>756.8</v>
      </c>
      <c r="AM50" s="545">
        <v>763.6</v>
      </c>
      <c r="AN50" s="545">
        <v>763.9</v>
      </c>
      <c r="AO50" s="545">
        <v>791</v>
      </c>
      <c r="AP50" s="545">
        <v>791</v>
      </c>
      <c r="AQ50" s="545">
        <v>791</v>
      </c>
      <c r="AR50" s="545">
        <v>791</v>
      </c>
      <c r="AS50" s="544">
        <v>764.49166666666667</v>
      </c>
      <c r="AT50" s="546">
        <v>791</v>
      </c>
      <c r="AU50" s="545">
        <v>791</v>
      </c>
      <c r="AV50" s="545">
        <v>791</v>
      </c>
      <c r="AW50" s="545">
        <v>791</v>
      </c>
      <c r="AX50" s="545">
        <v>791</v>
      </c>
      <c r="AY50" s="545">
        <v>791</v>
      </c>
      <c r="AZ50" s="545">
        <v>791</v>
      </c>
      <c r="BA50" s="545">
        <v>791</v>
      </c>
      <c r="BB50" s="545">
        <v>791</v>
      </c>
      <c r="BC50" s="545">
        <v>791</v>
      </c>
      <c r="BD50" s="545">
        <v>791</v>
      </c>
      <c r="BE50" s="545">
        <v>791</v>
      </c>
      <c r="BF50" s="544">
        <v>791</v>
      </c>
    </row>
    <row r="51" spans="3:58" s="543" customFormat="1">
      <c r="C51" s="546"/>
      <c r="D51" s="549"/>
      <c r="E51" s="546"/>
      <c r="F51" s="545"/>
      <c r="G51" s="545"/>
      <c r="H51" s="545"/>
      <c r="I51" s="548"/>
      <c r="J51" s="548"/>
      <c r="K51" s="545"/>
      <c r="L51" s="545"/>
      <c r="M51" s="545"/>
      <c r="N51" s="545"/>
      <c r="O51" s="545"/>
      <c r="P51" s="545"/>
      <c r="Q51" s="545"/>
      <c r="R51" s="547"/>
      <c r="S51" s="546"/>
      <c r="T51" s="545"/>
      <c r="U51" s="545"/>
      <c r="V51" s="545"/>
      <c r="W51" s="545"/>
      <c r="X51" s="545"/>
      <c r="Y51" s="545"/>
      <c r="Z51" s="545"/>
      <c r="AA51" s="545"/>
      <c r="AB51" s="545"/>
      <c r="AC51" s="545"/>
      <c r="AD51" s="545"/>
      <c r="AE51" s="545"/>
      <c r="AF51" s="544"/>
      <c r="AG51" s="546"/>
      <c r="AH51" s="545"/>
      <c r="AI51" s="545"/>
      <c r="AJ51" s="545"/>
      <c r="AK51" s="545"/>
      <c r="AL51" s="545"/>
      <c r="AM51" s="545"/>
      <c r="AN51" s="545"/>
      <c r="AO51" s="545"/>
      <c r="AP51" s="545"/>
      <c r="AQ51" s="545"/>
      <c r="AR51" s="545"/>
      <c r="AS51" s="544"/>
      <c r="AT51" s="546"/>
      <c r="AU51" s="545"/>
      <c r="AV51" s="545"/>
      <c r="AW51" s="545"/>
      <c r="AX51" s="545"/>
      <c r="AY51" s="545"/>
      <c r="AZ51" s="545"/>
      <c r="BA51" s="545"/>
      <c r="BB51" s="545"/>
      <c r="BC51" s="545"/>
      <c r="BD51" s="545"/>
      <c r="BE51" s="545"/>
      <c r="BF51" s="544"/>
    </row>
    <row r="52" spans="3:58" s="530" customFormat="1">
      <c r="C52" s="541" t="s">
        <v>374</v>
      </c>
      <c r="D52" s="542" t="s">
        <v>152</v>
      </c>
      <c r="E52" s="541">
        <v>3713.6094267739063</v>
      </c>
      <c r="F52" s="538">
        <v>3756.2005299710249</v>
      </c>
      <c r="G52" s="538">
        <v>3791.1038208168629</v>
      </c>
      <c r="H52" s="538">
        <v>3747.2986238665858</v>
      </c>
      <c r="I52" s="540">
        <v>3752.1823661744356</v>
      </c>
      <c r="J52" s="540">
        <v>3740.7654119717795</v>
      </c>
      <c r="K52" s="538">
        <v>3751.3870582822965</v>
      </c>
      <c r="L52" s="538">
        <v>3759.2019375241484</v>
      </c>
      <c r="M52" s="538">
        <v>3736.1012335054506</v>
      </c>
      <c r="N52" s="538">
        <v>3801.9322995189891</v>
      </c>
      <c r="O52" s="538">
        <v>3843.3102414437376</v>
      </c>
      <c r="P52" s="538">
        <v>3843.5552151286374</v>
      </c>
      <c r="Q52" s="538"/>
      <c r="R52" s="539">
        <v>55287.649535061333</v>
      </c>
      <c r="S52" s="538">
        <v>3738.0267601561368</v>
      </c>
      <c r="T52" s="538">
        <v>3796.9109602743642</v>
      </c>
      <c r="U52" s="538">
        <v>3789.5826852114674</v>
      </c>
      <c r="V52" s="538">
        <v>3788.3746293943254</v>
      </c>
      <c r="W52" s="538">
        <v>3773.7136261891428</v>
      </c>
      <c r="X52" s="538">
        <v>3782.2476651241068</v>
      </c>
      <c r="Y52" s="538">
        <v>3819.5659634716117</v>
      </c>
      <c r="Z52" s="538">
        <v>3832.1382612407524</v>
      </c>
      <c r="AA52" s="538">
        <v>3909.7341350210982</v>
      </c>
      <c r="AB52" s="538">
        <v>3834.7761154489681</v>
      </c>
      <c r="AC52" s="538">
        <v>3837.6712941176474</v>
      </c>
      <c r="AD52" s="538">
        <v>3843.4622336008856</v>
      </c>
      <c r="AE52" s="538"/>
      <c r="AF52" s="537">
        <v>56246.042256333167</v>
      </c>
      <c r="AG52" s="538">
        <v>4395.185332409972</v>
      </c>
      <c r="AH52" s="538">
        <v>4482.2978491696158</v>
      </c>
      <c r="AI52" s="538">
        <v>4479.1435031254159</v>
      </c>
      <c r="AJ52" s="538">
        <v>4452.5161460392774</v>
      </c>
      <c r="AK52" s="538">
        <v>4482.9364451476795</v>
      </c>
      <c r="AL52" s="538">
        <v>4506.2420718816074</v>
      </c>
      <c r="AM52" s="538">
        <v>4491.4012572027241</v>
      </c>
      <c r="AN52" s="538">
        <v>4978.0782824977096</v>
      </c>
      <c r="AO52" s="538">
        <v>5114.9074557522117</v>
      </c>
      <c r="AP52" s="538">
        <v>5114.9074557522117</v>
      </c>
      <c r="AQ52" s="538">
        <v>5114.9074557522117</v>
      </c>
      <c r="AR52" s="538">
        <v>5114.9074557522117</v>
      </c>
      <c r="AS52" s="537">
        <v>56819.651402347961</v>
      </c>
      <c r="AT52" s="538">
        <v>4439.0298145807001</v>
      </c>
      <c r="AU52" s="538">
        <v>4439.0298145807001</v>
      </c>
      <c r="AV52" s="538">
        <v>4439.0298145807001</v>
      </c>
      <c r="AW52" s="538">
        <v>4439.0298145807001</v>
      </c>
      <c r="AX52" s="538">
        <v>4439.0298145807001</v>
      </c>
      <c r="AY52" s="538">
        <v>4439.0298145807001</v>
      </c>
      <c r="AZ52" s="538">
        <v>4439.0298145807001</v>
      </c>
      <c r="BA52" s="538">
        <v>4439.0298145807001</v>
      </c>
      <c r="BB52" s="538">
        <v>4439.0298145807001</v>
      </c>
      <c r="BC52" s="538">
        <v>4439.0298145807001</v>
      </c>
      <c r="BD52" s="538">
        <v>4439.0298145807001</v>
      </c>
      <c r="BE52" s="538">
        <v>4439.0298145807001</v>
      </c>
      <c r="BF52" s="537">
        <v>53268.357774968397</v>
      </c>
    </row>
    <row r="53" spans="3:58" s="530" customFormat="1" ht="15.75" thickBot="1">
      <c r="C53" s="535" t="s">
        <v>375</v>
      </c>
      <c r="D53" s="536" t="s">
        <v>152</v>
      </c>
      <c r="E53" s="535">
        <v>3990.4259272775048</v>
      </c>
      <c r="F53" s="532">
        <v>4350.8622803313756</v>
      </c>
      <c r="G53" s="532">
        <v>4505.3572244180923</v>
      </c>
      <c r="H53" s="532">
        <v>4276.9959036706623</v>
      </c>
      <c r="I53" s="534">
        <v>4569.286744347025</v>
      </c>
      <c r="J53" s="534">
        <v>4499.8820423297211</v>
      </c>
      <c r="K53" s="532">
        <v>4579.0966819057476</v>
      </c>
      <c r="L53" s="532">
        <v>5016.9432336905975</v>
      </c>
      <c r="M53" s="532">
        <v>4680.2578026391275</v>
      </c>
      <c r="N53" s="532">
        <v>4928.3531193911986</v>
      </c>
      <c r="O53" s="532">
        <v>5097.3924221137549</v>
      </c>
      <c r="P53" s="532">
        <v>7364.3358205673239</v>
      </c>
      <c r="Q53" s="532"/>
      <c r="R53" s="533">
        <v>62179.350426496247</v>
      </c>
      <c r="S53" s="532">
        <v>3958.9725603585366</v>
      </c>
      <c r="T53" s="532">
        <v>4303.1705487282079</v>
      </c>
      <c r="U53" s="532">
        <v>4534.8614249219409</v>
      </c>
      <c r="V53" s="532">
        <v>4371.9595933926312</v>
      </c>
      <c r="W53" s="532">
        <v>4343.3241606043639</v>
      </c>
      <c r="X53" s="532">
        <v>4577.4371757116824</v>
      </c>
      <c r="Y53" s="532">
        <v>4432.3592524423038</v>
      </c>
      <c r="Z53" s="532">
        <v>4462.1576124075136</v>
      </c>
      <c r="AA53" s="532">
        <v>9854.2350773558355</v>
      </c>
      <c r="AB53" s="532">
        <v>4413.3065950920254</v>
      </c>
      <c r="AC53" s="532">
        <v>6257.9738408304493</v>
      </c>
      <c r="AD53" s="532">
        <v>6304.0626210905057</v>
      </c>
      <c r="AE53" s="532"/>
      <c r="AF53" s="531">
        <v>64114.042303310751</v>
      </c>
      <c r="AG53" s="532">
        <v>5300.7254986149583</v>
      </c>
      <c r="AH53" s="532">
        <v>5036.7016063163628</v>
      </c>
      <c r="AI53" s="532">
        <v>4390.5878441282084</v>
      </c>
      <c r="AJ53" s="532">
        <v>5157.8529062870693</v>
      </c>
      <c r="AK53" s="532">
        <v>5200.1925105485234</v>
      </c>
      <c r="AL53" s="532">
        <v>9193.4672304439755</v>
      </c>
      <c r="AM53" s="532">
        <v>6002.678103719225</v>
      </c>
      <c r="AN53" s="532">
        <v>6504.8383296242964</v>
      </c>
      <c r="AO53" s="532">
        <v>6591.6539791403284</v>
      </c>
      <c r="AP53" s="532">
        <v>6591.6539791403284</v>
      </c>
      <c r="AQ53" s="532">
        <v>6591.6539791403284</v>
      </c>
      <c r="AR53" s="532">
        <v>6591.6539791403284</v>
      </c>
      <c r="AS53" s="531">
        <v>73318.99017865902</v>
      </c>
      <c r="AT53" s="532">
        <v>5963.4368942267183</v>
      </c>
      <c r="AU53" s="532">
        <v>5963.4368942267183</v>
      </c>
      <c r="AV53" s="532">
        <v>5963.4368942267183</v>
      </c>
      <c r="AW53" s="532">
        <v>5963.4368942267183</v>
      </c>
      <c r="AX53" s="532">
        <v>5963.4368942267183</v>
      </c>
      <c r="AY53" s="532">
        <v>5963.4368942267183</v>
      </c>
      <c r="AZ53" s="532">
        <v>5963.4368942267183</v>
      </c>
      <c r="BA53" s="532">
        <v>5963.4368942267183</v>
      </c>
      <c r="BB53" s="532">
        <v>5963.4368942267183</v>
      </c>
      <c r="BC53" s="532">
        <v>5963.4368942267183</v>
      </c>
      <c r="BD53" s="532">
        <v>5963.4368942267183</v>
      </c>
      <c r="BE53" s="532">
        <v>5963.4368942267183</v>
      </c>
      <c r="BF53" s="531">
        <v>71561.242730720609</v>
      </c>
    </row>
    <row r="54" spans="3:58">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29"/>
      <c r="AG54" s="529"/>
      <c r="AH54" s="529"/>
      <c r="AI54" s="529"/>
      <c r="AJ54" s="529"/>
      <c r="AK54" s="529"/>
      <c r="AL54" s="529"/>
      <c r="AM54" s="529"/>
      <c r="AN54" s="529"/>
      <c r="AO54" s="529"/>
      <c r="AP54" s="529"/>
      <c r="AQ54" s="529"/>
      <c r="AR54" s="529"/>
      <c r="AS54" s="529"/>
      <c r="AT54" s="529"/>
      <c r="AU54" s="529"/>
      <c r="AV54" s="529"/>
      <c r="AW54" s="529"/>
      <c r="AX54" s="529"/>
      <c r="AY54" s="529"/>
      <c r="AZ54" s="529"/>
      <c r="BA54" s="529"/>
      <c r="BB54" s="529"/>
      <c r="BC54" s="529"/>
      <c r="BD54" s="529"/>
      <c r="BE54" s="529"/>
      <c r="BF54" s="529"/>
    </row>
    <row r="55" spans="3:58" ht="15.75">
      <c r="D55" s="529"/>
      <c r="S55" s="443"/>
      <c r="T55" s="443"/>
      <c r="U55" s="443"/>
      <c r="V55" s="443"/>
      <c r="W55" s="443"/>
      <c r="X55" s="443"/>
      <c r="Y55" s="443"/>
      <c r="Z55" s="443"/>
      <c r="AA55" s="443"/>
      <c r="AB55" s="443"/>
      <c r="AC55" s="443"/>
      <c r="AD55" s="443"/>
      <c r="AE55" s="443"/>
      <c r="AF55" s="443"/>
      <c r="AG55" s="443"/>
      <c r="AH55" s="443"/>
      <c r="AI55" s="443"/>
      <c r="AJ55" s="443"/>
      <c r="AK55" s="443"/>
      <c r="AL55" s="443"/>
      <c r="AM55" s="443"/>
      <c r="AN55" s="443"/>
      <c r="AO55" s="443"/>
      <c r="AP55" s="443"/>
      <c r="AQ55" s="443"/>
      <c r="AR55" s="443"/>
      <c r="AS55" s="443"/>
      <c r="AT55" s="443"/>
      <c r="AU55" s="443"/>
      <c r="AV55" s="443"/>
      <c r="AW55" s="443"/>
      <c r="AX55" s="443"/>
      <c r="AY55" s="443"/>
      <c r="AZ55" s="443"/>
      <c r="BA55" s="443"/>
      <c r="BB55" s="443"/>
      <c r="BC55" s="443"/>
      <c r="BD55" s="443"/>
      <c r="BE55" s="443"/>
      <c r="BF55" s="443"/>
    </row>
    <row r="56" spans="3:58">
      <c r="S56" s="529"/>
      <c r="T56" s="529"/>
      <c r="U56" s="529"/>
      <c r="V56" s="529"/>
      <c r="W56" s="529"/>
      <c r="X56" s="529"/>
      <c r="Y56" s="529"/>
      <c r="Z56" s="529"/>
      <c r="AA56" s="529"/>
      <c r="AB56" s="529"/>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529"/>
      <c r="AY56" s="529"/>
      <c r="AZ56" s="529"/>
      <c r="BA56" s="529"/>
      <c r="BB56" s="529"/>
      <c r="BC56" s="529"/>
      <c r="BD56" s="529"/>
      <c r="BE56" s="529"/>
      <c r="BF56" s="529"/>
    </row>
    <row r="57" spans="3:58">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529"/>
      <c r="AY57" s="529"/>
      <c r="AZ57" s="529"/>
      <c r="BA57" s="529"/>
      <c r="BB57" s="529"/>
      <c r="BC57" s="529"/>
      <c r="BD57" s="529"/>
      <c r="BE57" s="529"/>
      <c r="BF57" s="529"/>
    </row>
    <row r="58" spans="3:58">
      <c r="D58" s="527"/>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O58" s="529"/>
      <c r="AP58" s="529"/>
      <c r="AQ58" s="529"/>
      <c r="AR58" s="529"/>
      <c r="AS58" s="529"/>
      <c r="AT58" s="529"/>
      <c r="AU58" s="529"/>
      <c r="AV58" s="529"/>
      <c r="AW58" s="529"/>
      <c r="AX58" s="529"/>
      <c r="AY58" s="529"/>
      <c r="AZ58" s="529"/>
      <c r="BA58" s="529"/>
      <c r="BB58" s="529"/>
      <c r="BC58" s="529"/>
      <c r="BD58" s="529"/>
      <c r="BE58" s="529"/>
      <c r="BF58" s="529"/>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zoomScale="70" zoomScaleNormal="70" zoomScaleSheetLayoutView="70" workbookViewId="0">
      <pane xSplit="3" ySplit="4" topLeftCell="D5" activePane="bottomRight" state="frozen"/>
      <selection activeCell="G35" sqref="G35"/>
      <selection pane="topRight" activeCell="G35" sqref="G35"/>
      <selection pane="bottomLeft" activeCell="G35" sqref="G35"/>
      <selection pane="bottomRight" activeCell="A2" sqref="A2:L2"/>
    </sheetView>
  </sheetViews>
  <sheetFormatPr defaultColWidth="9.140625" defaultRowHeight="18" customHeight="1"/>
  <cols>
    <col min="1" max="1" width="12.140625" style="67" customWidth="1"/>
    <col min="2" max="2" width="50.85546875" style="67" bestFit="1" customWidth="1"/>
    <col min="3" max="3" width="18.140625" style="78" bestFit="1" customWidth="1"/>
    <col min="4" max="4" width="20" style="78" customWidth="1"/>
    <col min="5" max="5" width="18.5703125" style="78" customWidth="1"/>
    <col min="6" max="6" width="19.85546875" style="79" bestFit="1" customWidth="1"/>
    <col min="7" max="7" width="30.42578125" style="79" customWidth="1"/>
    <col min="8" max="8" width="16.140625" style="79" customWidth="1"/>
    <col min="9" max="9" width="18.140625" style="78" bestFit="1" customWidth="1"/>
    <col min="10" max="10" width="18.7109375" style="78" bestFit="1" customWidth="1"/>
    <col min="11" max="11" width="18.140625" style="78" bestFit="1" customWidth="1"/>
    <col min="12" max="12" width="23.42578125" style="78" customWidth="1"/>
    <col min="13" max="13" width="16.7109375" style="66" bestFit="1" customWidth="1"/>
    <col min="14" max="14" width="14.5703125" style="67" customWidth="1"/>
    <col min="15" max="15" width="17.85546875" style="67" bestFit="1" customWidth="1"/>
    <col min="16" max="16" width="15.5703125" style="67" bestFit="1" customWidth="1"/>
    <col min="17" max="17" width="11.7109375" style="67" bestFit="1" customWidth="1"/>
    <col min="18" max="16384" width="9.140625" style="67"/>
  </cols>
  <sheetData>
    <row r="1" spans="1:16" s="63" customFormat="1" ht="18" customHeight="1">
      <c r="A1" s="654" t="s">
        <v>3</v>
      </c>
      <c r="B1" s="654"/>
      <c r="C1" s="654"/>
      <c r="D1" s="654"/>
      <c r="E1" s="654"/>
      <c r="F1" s="654"/>
      <c r="G1" s="654"/>
      <c r="H1" s="654"/>
      <c r="I1" s="654"/>
      <c r="J1" s="654"/>
      <c r="K1" s="654"/>
      <c r="L1" s="654"/>
      <c r="M1" s="108"/>
    </row>
    <row r="2" spans="1:16" s="65" customFormat="1" ht="18" customHeight="1">
      <c r="A2" s="655" t="s">
        <v>427</v>
      </c>
      <c r="B2" s="655"/>
      <c r="C2" s="655"/>
      <c r="D2" s="655"/>
      <c r="E2" s="655"/>
      <c r="F2" s="655"/>
      <c r="G2" s="655"/>
      <c r="H2" s="655"/>
      <c r="I2" s="655"/>
      <c r="J2" s="655"/>
      <c r="K2" s="655"/>
      <c r="L2" s="655"/>
      <c r="M2" s="109"/>
    </row>
    <row r="3" spans="1:16" s="65" customFormat="1" ht="18" customHeight="1">
      <c r="A3" s="656" t="s">
        <v>571</v>
      </c>
      <c r="B3" s="656"/>
      <c r="C3" s="656"/>
      <c r="D3" s="656"/>
      <c r="E3" s="656"/>
      <c r="F3" s="656"/>
      <c r="G3" s="656"/>
      <c r="H3" s="656"/>
      <c r="I3" s="656"/>
      <c r="J3" s="656"/>
      <c r="K3" s="656"/>
      <c r="L3" s="656"/>
      <c r="M3" s="109"/>
    </row>
    <row r="4" spans="1:16" s="69" customFormat="1" ht="31.5">
      <c r="A4" s="650"/>
      <c r="B4" s="651"/>
      <c r="C4" s="110" t="s">
        <v>191</v>
      </c>
      <c r="D4" s="110" t="s">
        <v>154</v>
      </c>
      <c r="E4" s="110" t="s">
        <v>210</v>
      </c>
      <c r="F4" s="110" t="s">
        <v>196</v>
      </c>
      <c r="G4" s="110" t="s">
        <v>153</v>
      </c>
      <c r="H4" s="110" t="s">
        <v>31</v>
      </c>
      <c r="I4" s="110" t="s">
        <v>46</v>
      </c>
      <c r="J4" s="110" t="s">
        <v>47</v>
      </c>
      <c r="K4" s="111" t="s">
        <v>32</v>
      </c>
      <c r="L4" s="111" t="s">
        <v>33</v>
      </c>
      <c r="M4" s="109"/>
    </row>
    <row r="5" spans="1:16" s="61" customFormat="1" ht="18" customHeight="1">
      <c r="A5" s="112" t="s">
        <v>22</v>
      </c>
      <c r="B5" s="113" t="s">
        <v>7</v>
      </c>
      <c r="C5" s="114">
        <v>25116625</v>
      </c>
      <c r="D5" s="114">
        <f>E5+G5</f>
        <v>-96549</v>
      </c>
      <c r="E5" s="114">
        <v>-96549</v>
      </c>
      <c r="F5" s="318" t="s">
        <v>202</v>
      </c>
      <c r="G5" s="114">
        <v>0</v>
      </c>
      <c r="H5" s="318"/>
      <c r="I5" s="114">
        <v>25020076</v>
      </c>
      <c r="J5" s="114">
        <v>15978889.730000023</v>
      </c>
      <c r="K5" s="114">
        <v>25020076</v>
      </c>
      <c r="L5" s="114">
        <f>I5-K5</f>
        <v>0</v>
      </c>
      <c r="M5" s="117">
        <f>I5-C5-D5</f>
        <v>0</v>
      </c>
      <c r="O5" s="315"/>
    </row>
    <row r="6" spans="1:16" s="70" customFormat="1" ht="7.5" customHeight="1">
      <c r="A6" s="112"/>
      <c r="B6" s="113"/>
      <c r="C6" s="114"/>
      <c r="D6" s="114"/>
      <c r="E6" s="114"/>
      <c r="F6" s="116"/>
      <c r="G6" s="116"/>
      <c r="H6" s="116"/>
      <c r="I6" s="114"/>
      <c r="J6" s="114"/>
      <c r="K6" s="114"/>
      <c r="L6" s="114"/>
      <c r="M6" s="117">
        <f t="shared" ref="M6:M51" si="0">I6-C6-D6</f>
        <v>0</v>
      </c>
    </row>
    <row r="7" spans="1:16" s="71" customFormat="1" ht="18" customHeight="1">
      <c r="A7" s="118" t="s">
        <v>230</v>
      </c>
      <c r="B7" s="119"/>
      <c r="C7" s="120">
        <f>C5</f>
        <v>25116625</v>
      </c>
      <c r="D7" s="120">
        <f>D5</f>
        <v>-96549</v>
      </c>
      <c r="E7" s="120">
        <v>-96549</v>
      </c>
      <c r="F7" s="120"/>
      <c r="G7" s="120">
        <f t="shared" ref="G7:L7" si="1">G5</f>
        <v>0</v>
      </c>
      <c r="H7" s="120"/>
      <c r="I7" s="120">
        <f>I5</f>
        <v>25020076</v>
      </c>
      <c r="J7" s="120">
        <f>J5</f>
        <v>15978889.730000023</v>
      </c>
      <c r="K7" s="120">
        <f t="shared" si="1"/>
        <v>25020076</v>
      </c>
      <c r="L7" s="120">
        <f t="shared" si="1"/>
        <v>0</v>
      </c>
      <c r="M7" s="117">
        <f t="shared" si="0"/>
        <v>0</v>
      </c>
      <c r="O7" s="315"/>
      <c r="P7" s="61"/>
    </row>
    <row r="8" spans="1:16" s="62" customFormat="1" ht="18" customHeight="1">
      <c r="A8" s="122" t="s">
        <v>23</v>
      </c>
      <c r="B8" s="113" t="s">
        <v>8</v>
      </c>
      <c r="C8" s="114">
        <v>804011968</v>
      </c>
      <c r="D8" s="114">
        <f>E8+G8</f>
        <v>4335602</v>
      </c>
      <c r="E8" s="114">
        <v>4342765</v>
      </c>
      <c r="F8" s="116" t="s">
        <v>511</v>
      </c>
      <c r="G8" s="114">
        <v>-7163</v>
      </c>
      <c r="H8" s="116" t="s">
        <v>561</v>
      </c>
      <c r="I8" s="114">
        <v>808347570</v>
      </c>
      <c r="J8" s="440">
        <v>486431489.23997426</v>
      </c>
      <c r="K8" s="114">
        <v>808347570</v>
      </c>
      <c r="L8" s="114">
        <f t="shared" ref="L8:L18" si="2">I8-K8</f>
        <v>0</v>
      </c>
      <c r="M8" s="117">
        <f>I8-C8-D8</f>
        <v>0</v>
      </c>
      <c r="N8" s="61"/>
      <c r="O8" s="114"/>
      <c r="P8" s="61"/>
    </row>
    <row r="9" spans="1:16" s="62" customFormat="1" ht="18" customHeight="1">
      <c r="A9" s="122" t="s">
        <v>24</v>
      </c>
      <c r="B9" s="113" t="s">
        <v>9</v>
      </c>
      <c r="C9" s="114">
        <v>47170746</v>
      </c>
      <c r="D9" s="114">
        <f>E9+G9</f>
        <v>6808440</v>
      </c>
      <c r="E9" s="114">
        <v>5927220</v>
      </c>
      <c r="F9" s="116" t="s">
        <v>566</v>
      </c>
      <c r="G9" s="114">
        <v>881220</v>
      </c>
      <c r="H9" s="116" t="s">
        <v>203</v>
      </c>
      <c r="I9" s="114">
        <v>53979186</v>
      </c>
      <c r="J9" s="114">
        <v>34396536.67000027</v>
      </c>
      <c r="K9" s="114">
        <v>58567140</v>
      </c>
      <c r="L9" s="114">
        <f>I9-K9</f>
        <v>-4587954</v>
      </c>
      <c r="M9" s="117">
        <f>I9-C9-D9</f>
        <v>0</v>
      </c>
      <c r="N9" s="61"/>
      <c r="O9" s="114"/>
      <c r="P9" s="61"/>
    </row>
    <row r="10" spans="1:16" s="62" customFormat="1" ht="18" customHeight="1">
      <c r="A10" s="122" t="s">
        <v>25</v>
      </c>
      <c r="B10" s="113" t="s">
        <v>168</v>
      </c>
      <c r="C10" s="114">
        <v>74905848</v>
      </c>
      <c r="D10" s="114">
        <f t="shared" ref="D10:D18" si="3">E10+G10</f>
        <v>0</v>
      </c>
      <c r="E10" s="114">
        <v>0</v>
      </c>
      <c r="F10" s="115"/>
      <c r="G10" s="114">
        <v>0</v>
      </c>
      <c r="H10" s="115"/>
      <c r="I10" s="114">
        <v>74905848</v>
      </c>
      <c r="J10" s="114">
        <v>34754537.939999975</v>
      </c>
      <c r="K10" s="114">
        <v>57947245</v>
      </c>
      <c r="L10" s="114">
        <f t="shared" si="2"/>
        <v>16958603</v>
      </c>
      <c r="M10" s="117">
        <f>I10-C10-D10</f>
        <v>0</v>
      </c>
      <c r="N10" s="61"/>
      <c r="O10" s="114"/>
      <c r="P10" s="61"/>
    </row>
    <row r="11" spans="1:16" s="62" customFormat="1" ht="18" customHeight="1">
      <c r="A11" s="122" t="s">
        <v>26</v>
      </c>
      <c r="B11" s="113" t="s">
        <v>169</v>
      </c>
      <c r="C11" s="114">
        <v>12781921</v>
      </c>
      <c r="D11" s="114">
        <f t="shared" si="3"/>
        <v>0</v>
      </c>
      <c r="E11" s="114">
        <v>0</v>
      </c>
      <c r="F11" s="115"/>
      <c r="G11" s="114">
        <v>0</v>
      </c>
      <c r="H11" s="115"/>
      <c r="I11" s="114">
        <v>12781921</v>
      </c>
      <c r="J11" s="114">
        <v>6855224.0199999996</v>
      </c>
      <c r="K11" s="114">
        <v>15212612</v>
      </c>
      <c r="L11" s="114">
        <f t="shared" si="2"/>
        <v>-2430691</v>
      </c>
      <c r="M11" s="117">
        <f t="shared" si="0"/>
        <v>0</v>
      </c>
      <c r="N11" s="61"/>
      <c r="O11" s="114"/>
      <c r="P11" s="61"/>
    </row>
    <row r="12" spans="1:16" s="62" customFormat="1" ht="18" customHeight="1">
      <c r="A12" s="122" t="s">
        <v>27</v>
      </c>
      <c r="B12" s="113" t="s">
        <v>170</v>
      </c>
      <c r="C12" s="114">
        <v>6347456</v>
      </c>
      <c r="D12" s="114">
        <f t="shared" si="3"/>
        <v>0</v>
      </c>
      <c r="E12" s="114">
        <v>0</v>
      </c>
      <c r="F12" s="115"/>
      <c r="G12" s="114">
        <v>0</v>
      </c>
      <c r="H12" s="115"/>
      <c r="I12" s="114">
        <v>6347456</v>
      </c>
      <c r="J12" s="114">
        <v>1846946.31</v>
      </c>
      <c r="K12" s="114">
        <v>6347456</v>
      </c>
      <c r="L12" s="114">
        <f t="shared" si="2"/>
        <v>0</v>
      </c>
      <c r="M12" s="117">
        <f t="shared" si="0"/>
        <v>0</v>
      </c>
      <c r="N12" s="61"/>
      <c r="O12" s="114"/>
      <c r="P12" s="61"/>
    </row>
    <row r="13" spans="1:16" s="62" customFormat="1" ht="18" customHeight="1">
      <c r="A13" s="122" t="s">
        <v>106</v>
      </c>
      <c r="B13" s="113" t="s">
        <v>11</v>
      </c>
      <c r="C13" s="114">
        <v>9243710</v>
      </c>
      <c r="D13" s="114">
        <f t="shared" si="3"/>
        <v>786856</v>
      </c>
      <c r="E13" s="114">
        <v>786856</v>
      </c>
      <c r="F13" s="115" t="s">
        <v>499</v>
      </c>
      <c r="G13" s="114">
        <v>0</v>
      </c>
      <c r="H13" s="115"/>
      <c r="I13" s="114">
        <v>10030566</v>
      </c>
      <c r="J13" s="114">
        <v>3815824.2600000007</v>
      </c>
      <c r="K13" s="114">
        <v>10030566</v>
      </c>
      <c r="L13" s="114">
        <f t="shared" si="2"/>
        <v>0</v>
      </c>
      <c r="M13" s="117">
        <f t="shared" si="0"/>
        <v>0</v>
      </c>
      <c r="N13" s="61"/>
      <c r="O13" s="114"/>
      <c r="P13" s="61"/>
    </row>
    <row r="14" spans="1:16" s="62" customFormat="1" ht="18" customHeight="1">
      <c r="A14" s="122" t="s">
        <v>107</v>
      </c>
      <c r="B14" s="113" t="s">
        <v>171</v>
      </c>
      <c r="C14" s="114">
        <v>13597190</v>
      </c>
      <c r="D14" s="114">
        <f t="shared" si="3"/>
        <v>0</v>
      </c>
      <c r="E14" s="114">
        <v>0</v>
      </c>
      <c r="F14" s="115"/>
      <c r="G14" s="114">
        <v>0</v>
      </c>
      <c r="H14" s="115"/>
      <c r="I14" s="114">
        <v>13597190</v>
      </c>
      <c r="J14" s="114">
        <v>9522874.0399999972</v>
      </c>
      <c r="K14" s="114">
        <v>20438065</v>
      </c>
      <c r="L14" s="114">
        <f t="shared" si="2"/>
        <v>-6840875</v>
      </c>
      <c r="M14" s="117">
        <f t="shared" si="0"/>
        <v>0</v>
      </c>
      <c r="N14" s="61"/>
      <c r="O14" s="114"/>
      <c r="P14" s="61"/>
    </row>
    <row r="15" spans="1:16" s="62" customFormat="1" ht="18" customHeight="1">
      <c r="A15" s="122" t="s">
        <v>108</v>
      </c>
      <c r="B15" s="113" t="s">
        <v>172</v>
      </c>
      <c r="C15" s="114">
        <v>40325586</v>
      </c>
      <c r="D15" s="114">
        <f t="shared" si="3"/>
        <v>402270</v>
      </c>
      <c r="E15" s="114">
        <v>402270</v>
      </c>
      <c r="F15" s="115" t="s">
        <v>498</v>
      </c>
      <c r="G15" s="114">
        <v>0</v>
      </c>
      <c r="H15" s="115"/>
      <c r="I15" s="114">
        <v>40727856</v>
      </c>
      <c r="J15" s="114">
        <v>21351700.399999999</v>
      </c>
      <c r="K15" s="114">
        <v>46671857</v>
      </c>
      <c r="L15" s="114">
        <f t="shared" si="2"/>
        <v>-5944001</v>
      </c>
      <c r="M15" s="117">
        <f t="shared" si="0"/>
        <v>0</v>
      </c>
      <c r="N15" s="61"/>
      <c r="O15" s="114"/>
      <c r="P15" s="61"/>
    </row>
    <row r="16" spans="1:16" s="62" customFormat="1" ht="18" customHeight="1">
      <c r="A16" s="122" t="s">
        <v>109</v>
      </c>
      <c r="B16" s="113" t="s">
        <v>173</v>
      </c>
      <c r="C16" s="114">
        <v>525748401</v>
      </c>
      <c r="D16" s="114">
        <f t="shared" si="3"/>
        <v>0</v>
      </c>
      <c r="E16" s="114">
        <v>0</v>
      </c>
      <c r="F16" s="318"/>
      <c r="G16" s="114">
        <v>0</v>
      </c>
      <c r="H16" s="318"/>
      <c r="I16" s="114">
        <v>525748401</v>
      </c>
      <c r="J16" s="114">
        <v>298385608.47000003</v>
      </c>
      <c r="K16" s="114">
        <v>529492531</v>
      </c>
      <c r="L16" s="114">
        <f t="shared" si="2"/>
        <v>-3744130</v>
      </c>
      <c r="M16" s="117">
        <f t="shared" si="0"/>
        <v>0</v>
      </c>
      <c r="N16" s="61"/>
      <c r="O16" s="114"/>
      <c r="P16" s="61"/>
    </row>
    <row r="17" spans="1:16" s="62" customFormat="1" ht="18" customHeight="1">
      <c r="A17" s="122" t="s">
        <v>110</v>
      </c>
      <c r="B17" s="113" t="s">
        <v>174</v>
      </c>
      <c r="C17" s="114">
        <v>302424090</v>
      </c>
      <c r="D17" s="114">
        <f t="shared" si="3"/>
        <v>0</v>
      </c>
      <c r="E17" s="114">
        <v>0</v>
      </c>
      <c r="F17" s="115"/>
      <c r="G17" s="114">
        <v>0</v>
      </c>
      <c r="H17" s="115"/>
      <c r="I17" s="114">
        <v>302424090</v>
      </c>
      <c r="J17" s="114">
        <v>199888188.7400001</v>
      </c>
      <c r="K17" s="114">
        <v>302464003</v>
      </c>
      <c r="L17" s="114">
        <f t="shared" si="2"/>
        <v>-39913</v>
      </c>
      <c r="M17" s="117">
        <f t="shared" si="0"/>
        <v>0</v>
      </c>
      <c r="N17" s="61"/>
      <c r="O17" s="114"/>
      <c r="P17" s="61"/>
    </row>
    <row r="18" spans="1:16" s="62" customFormat="1" ht="18" customHeight="1">
      <c r="A18" s="122" t="s">
        <v>111</v>
      </c>
      <c r="B18" s="113" t="s">
        <v>175</v>
      </c>
      <c r="C18" s="114">
        <v>39854008</v>
      </c>
      <c r="D18" s="114">
        <f t="shared" si="3"/>
        <v>0</v>
      </c>
      <c r="E18" s="114">
        <v>0</v>
      </c>
      <c r="F18" s="115"/>
      <c r="G18" s="114">
        <v>0</v>
      </c>
      <c r="H18" s="115"/>
      <c r="I18" s="114">
        <v>39854008</v>
      </c>
      <c r="J18" s="114">
        <v>15284230.029999999</v>
      </c>
      <c r="K18" s="114">
        <v>28187182</v>
      </c>
      <c r="L18" s="114">
        <f t="shared" si="2"/>
        <v>11666826</v>
      </c>
      <c r="M18" s="117">
        <f t="shared" si="0"/>
        <v>0</v>
      </c>
      <c r="N18" s="61"/>
      <c r="O18" s="114"/>
      <c r="P18" s="61"/>
    </row>
    <row r="19" spans="1:16" s="72" customFormat="1" ht="7.5" customHeight="1">
      <c r="A19" s="122"/>
      <c r="B19" s="123"/>
      <c r="C19" s="114"/>
      <c r="D19" s="114"/>
      <c r="E19" s="114"/>
      <c r="F19" s="115"/>
      <c r="G19" s="115"/>
      <c r="H19" s="115"/>
      <c r="I19" s="114"/>
      <c r="J19" s="114"/>
      <c r="K19" s="114"/>
      <c r="L19" s="114"/>
      <c r="M19" s="117">
        <f t="shared" si="0"/>
        <v>0</v>
      </c>
      <c r="O19" s="114"/>
      <c r="P19" s="70"/>
    </row>
    <row r="20" spans="1:16" s="71" customFormat="1" ht="18" customHeight="1">
      <c r="A20" s="118" t="s">
        <v>231</v>
      </c>
      <c r="B20" s="119"/>
      <c r="C20" s="120">
        <f>SUM(C8:C18)</f>
        <v>1876410924</v>
      </c>
      <c r="D20" s="120">
        <f>SUM(D8:D18)</f>
        <v>12333168</v>
      </c>
      <c r="E20" s="120">
        <f>SUM(E8:E18)</f>
        <v>11459111</v>
      </c>
      <c r="F20" s="120"/>
      <c r="G20" s="120">
        <f>SUM(G8:G18)</f>
        <v>874057</v>
      </c>
      <c r="H20" s="120"/>
      <c r="I20" s="120">
        <f>SUM(I8:I18)</f>
        <v>1888744092</v>
      </c>
      <c r="J20" s="120">
        <f>SUM(J8:J18)</f>
        <v>1112533160.1199744</v>
      </c>
      <c r="K20" s="120">
        <f>SUM(K8:K18)</f>
        <v>1883706227</v>
      </c>
      <c r="L20" s="120">
        <f>SUM(L8:L18)</f>
        <v>5037865</v>
      </c>
      <c r="M20" s="117">
        <f t="shared" si="0"/>
        <v>0</v>
      </c>
      <c r="N20" s="61"/>
      <c r="O20" s="114"/>
      <c r="P20" s="61"/>
    </row>
    <row r="21" spans="1:16" s="62" customFormat="1" ht="18" customHeight="1">
      <c r="A21" s="122" t="s">
        <v>28</v>
      </c>
      <c r="B21" s="113" t="s">
        <v>14</v>
      </c>
      <c r="C21" s="114">
        <v>24312361</v>
      </c>
      <c r="D21" s="114">
        <f t="shared" ref="D21:D26" si="4">E21+G21</f>
        <v>100000</v>
      </c>
      <c r="E21" s="114">
        <v>100000</v>
      </c>
      <c r="F21" s="115" t="s">
        <v>316</v>
      </c>
      <c r="G21" s="114">
        <v>0</v>
      </c>
      <c r="H21" s="115"/>
      <c r="I21" s="114">
        <v>24412361</v>
      </c>
      <c r="J21" s="114">
        <v>14802033.749999998</v>
      </c>
      <c r="K21" s="114">
        <v>24412361</v>
      </c>
      <c r="L21" s="114">
        <f t="shared" ref="L21:L26" si="5">I21-K21</f>
        <v>0</v>
      </c>
      <c r="M21" s="117">
        <f>I21-C21-D21</f>
        <v>0</v>
      </c>
      <c r="N21" s="70"/>
      <c r="O21" s="114"/>
      <c r="P21" s="61"/>
    </row>
    <row r="22" spans="1:16" s="62" customFormat="1" ht="18" customHeight="1">
      <c r="A22" s="122" t="s">
        <v>112</v>
      </c>
      <c r="B22" s="113" t="s">
        <v>15</v>
      </c>
      <c r="C22" s="114">
        <v>8422559</v>
      </c>
      <c r="D22" s="114">
        <f t="shared" si="4"/>
        <v>0</v>
      </c>
      <c r="E22" s="114">
        <v>0</v>
      </c>
      <c r="F22" s="115"/>
      <c r="G22" s="114">
        <v>0</v>
      </c>
      <c r="H22" s="115"/>
      <c r="I22" s="114">
        <v>8422559</v>
      </c>
      <c r="J22" s="114">
        <v>3278362.1199999996</v>
      </c>
      <c r="K22" s="114">
        <v>8422559</v>
      </c>
      <c r="L22" s="114">
        <f t="shared" si="5"/>
        <v>0</v>
      </c>
      <c r="M22" s="117">
        <f t="shared" si="0"/>
        <v>0</v>
      </c>
      <c r="N22" s="71"/>
      <c r="O22" s="114"/>
      <c r="P22" s="61"/>
    </row>
    <row r="23" spans="1:16" s="62" customFormat="1" ht="18" customHeight="1">
      <c r="A23" s="122" t="s">
        <v>113</v>
      </c>
      <c r="B23" s="113" t="s">
        <v>16</v>
      </c>
      <c r="C23" s="114">
        <v>3287393</v>
      </c>
      <c r="D23" s="114">
        <f t="shared" si="4"/>
        <v>368562</v>
      </c>
      <c r="E23" s="114">
        <v>368562</v>
      </c>
      <c r="F23" s="115" t="s">
        <v>513</v>
      </c>
      <c r="G23" s="114">
        <v>0</v>
      </c>
      <c r="H23" s="115"/>
      <c r="I23" s="114">
        <v>3655955</v>
      </c>
      <c r="J23" s="114">
        <v>1739287.4900000007</v>
      </c>
      <c r="K23" s="114">
        <v>3655955</v>
      </c>
      <c r="L23" s="114">
        <f t="shared" si="5"/>
        <v>0</v>
      </c>
      <c r="M23" s="117">
        <f t="shared" si="0"/>
        <v>0</v>
      </c>
      <c r="N23" s="61"/>
      <c r="O23" s="114"/>
      <c r="P23" s="61"/>
    </row>
    <row r="24" spans="1:16" s="62" customFormat="1" ht="18" customHeight="1">
      <c r="A24" s="122" t="s">
        <v>99</v>
      </c>
      <c r="B24" s="113" t="s">
        <v>143</v>
      </c>
      <c r="C24" s="114">
        <v>30295798</v>
      </c>
      <c r="D24" s="114">
        <f t="shared" si="4"/>
        <v>-100000</v>
      </c>
      <c r="E24" s="114">
        <v>-100000</v>
      </c>
      <c r="F24" s="115" t="s">
        <v>316</v>
      </c>
      <c r="G24" s="114">
        <v>0</v>
      </c>
      <c r="H24" s="115"/>
      <c r="I24" s="114">
        <v>30195798</v>
      </c>
      <c r="J24" s="114">
        <v>14248697.520000005</v>
      </c>
      <c r="K24" s="114">
        <v>30195798</v>
      </c>
      <c r="L24" s="114">
        <f t="shared" si="5"/>
        <v>0</v>
      </c>
      <c r="M24" s="117">
        <f t="shared" si="0"/>
        <v>0</v>
      </c>
      <c r="N24" s="61"/>
      <c r="O24" s="114"/>
      <c r="P24" s="61"/>
    </row>
    <row r="25" spans="1:16" s="62" customFormat="1" ht="18" customHeight="1">
      <c r="A25" s="122" t="s">
        <v>100</v>
      </c>
      <c r="B25" s="113" t="s">
        <v>303</v>
      </c>
      <c r="C25" s="114">
        <v>33009782</v>
      </c>
      <c r="D25" s="114">
        <f t="shared" si="4"/>
        <v>394623</v>
      </c>
      <c r="E25" s="114">
        <v>394623</v>
      </c>
      <c r="F25" s="115" t="s">
        <v>205</v>
      </c>
      <c r="G25" s="114">
        <v>0</v>
      </c>
      <c r="H25" s="115"/>
      <c r="I25" s="114">
        <v>33404405</v>
      </c>
      <c r="J25" s="114">
        <v>16472417.250000002</v>
      </c>
      <c r="K25" s="114">
        <v>33404405</v>
      </c>
      <c r="L25" s="114">
        <f t="shared" si="5"/>
        <v>0</v>
      </c>
      <c r="M25" s="117">
        <f>I25-C25-D25</f>
        <v>0</v>
      </c>
      <c r="N25" s="61"/>
      <c r="O25" s="114"/>
      <c r="P25" s="61"/>
    </row>
    <row r="26" spans="1:16" s="62" customFormat="1" ht="18" customHeight="1">
      <c r="A26" s="122" t="s">
        <v>114</v>
      </c>
      <c r="B26" s="113" t="s">
        <v>144</v>
      </c>
      <c r="C26" s="114">
        <v>7761350</v>
      </c>
      <c r="D26" s="114">
        <f t="shared" si="4"/>
        <v>247632</v>
      </c>
      <c r="E26" s="114">
        <v>247632</v>
      </c>
      <c r="F26" s="318" t="s">
        <v>555</v>
      </c>
      <c r="G26" s="114">
        <v>0</v>
      </c>
      <c r="H26" s="318"/>
      <c r="I26" s="114">
        <v>8008982</v>
      </c>
      <c r="J26" s="114">
        <v>4065174.7800000021</v>
      </c>
      <c r="K26" s="114">
        <v>8008982</v>
      </c>
      <c r="L26" s="114">
        <f t="shared" si="5"/>
        <v>0</v>
      </c>
      <c r="M26" s="117">
        <f>I26-C26-D26</f>
        <v>0</v>
      </c>
      <c r="N26" s="61"/>
      <c r="O26" s="114"/>
      <c r="P26" s="61"/>
    </row>
    <row r="27" spans="1:16" s="72" customFormat="1" ht="7.5" customHeight="1">
      <c r="A27" s="122"/>
      <c r="B27" s="113"/>
      <c r="C27" s="114"/>
      <c r="D27" s="114"/>
      <c r="E27" s="114"/>
      <c r="F27" s="115"/>
      <c r="G27" s="115"/>
      <c r="H27" s="115"/>
      <c r="I27" s="114"/>
      <c r="J27" s="114"/>
      <c r="K27" s="114"/>
      <c r="L27" s="114"/>
      <c r="M27" s="117">
        <f t="shared" si="0"/>
        <v>0</v>
      </c>
      <c r="O27" s="114"/>
      <c r="P27" s="70"/>
    </row>
    <row r="28" spans="1:16" s="71" customFormat="1" ht="18" customHeight="1">
      <c r="A28" s="118" t="s">
        <v>232</v>
      </c>
      <c r="B28" s="119"/>
      <c r="C28" s="120">
        <f>SUM(C21:C26)</f>
        <v>107089243</v>
      </c>
      <c r="D28" s="120">
        <f>SUM(D21:D26)</f>
        <v>1010817</v>
      </c>
      <c r="E28" s="120">
        <f>SUM(E21:E26)</f>
        <v>1010817</v>
      </c>
      <c r="F28" s="121"/>
      <c r="G28" s="120">
        <f>SUM(G21:G26)</f>
        <v>0</v>
      </c>
      <c r="H28" s="121"/>
      <c r="I28" s="120">
        <f>SUM(I21:I26)</f>
        <v>108100060</v>
      </c>
      <c r="J28" s="120">
        <f>SUM(J21:J26)</f>
        <v>54605972.910000004</v>
      </c>
      <c r="K28" s="120">
        <f>SUM(K21:K26)</f>
        <v>108100060</v>
      </c>
      <c r="L28" s="120">
        <f>SUM(L21:L26)</f>
        <v>0</v>
      </c>
      <c r="M28" s="117">
        <f t="shared" si="0"/>
        <v>0</v>
      </c>
      <c r="N28" s="61"/>
      <c r="O28" s="114"/>
      <c r="P28" s="61"/>
    </row>
    <row r="29" spans="1:16" s="62" customFormat="1" ht="18" customHeight="1">
      <c r="A29" s="122" t="s">
        <v>101</v>
      </c>
      <c r="B29" s="113" t="s">
        <v>176</v>
      </c>
      <c r="C29" s="114">
        <v>56388227</v>
      </c>
      <c r="D29" s="114">
        <f>E29+G29</f>
        <v>-336470</v>
      </c>
      <c r="E29" s="114">
        <v>-336470</v>
      </c>
      <c r="F29" s="115" t="s">
        <v>561</v>
      </c>
      <c r="G29" s="114">
        <v>0</v>
      </c>
      <c r="H29" s="115"/>
      <c r="I29" s="114">
        <v>56051757</v>
      </c>
      <c r="J29" s="114">
        <v>35195760.77999986</v>
      </c>
      <c r="K29" s="114">
        <v>56051757</v>
      </c>
      <c r="L29" s="114">
        <f>I29-K29</f>
        <v>0</v>
      </c>
      <c r="M29" s="117">
        <f t="shared" si="0"/>
        <v>0</v>
      </c>
      <c r="N29" s="61"/>
      <c r="O29" s="114"/>
      <c r="P29" s="61"/>
    </row>
    <row r="30" spans="1:16" s="62" customFormat="1" ht="18" customHeight="1">
      <c r="A30" s="122" t="s">
        <v>102</v>
      </c>
      <c r="B30" s="113" t="s">
        <v>115</v>
      </c>
      <c r="C30" s="114">
        <v>4484513</v>
      </c>
      <c r="D30" s="114">
        <f>E30+G30</f>
        <v>-28229</v>
      </c>
      <c r="E30" s="114">
        <v>-28229</v>
      </c>
      <c r="F30" s="115" t="s">
        <v>202</v>
      </c>
      <c r="G30" s="114">
        <v>0</v>
      </c>
      <c r="H30" s="115"/>
      <c r="I30" s="114">
        <v>4456284</v>
      </c>
      <c r="J30" s="114">
        <v>2374237.8199999901</v>
      </c>
      <c r="K30" s="114">
        <v>4456284</v>
      </c>
      <c r="L30" s="114">
        <f>I30-K30</f>
        <v>0</v>
      </c>
      <c r="M30" s="117">
        <f t="shared" si="0"/>
        <v>0</v>
      </c>
      <c r="N30" s="70"/>
      <c r="O30" s="114"/>
      <c r="P30" s="61"/>
    </row>
    <row r="31" spans="1:16" s="62" customFormat="1" ht="18" customHeight="1">
      <c r="A31" s="122" t="s">
        <v>103</v>
      </c>
      <c r="B31" s="113" t="s">
        <v>177</v>
      </c>
      <c r="C31" s="114">
        <v>9399819</v>
      </c>
      <c r="D31" s="114">
        <f>E31+G31</f>
        <v>269298</v>
      </c>
      <c r="E31" s="114">
        <v>269298</v>
      </c>
      <c r="F31" s="115" t="s">
        <v>555</v>
      </c>
      <c r="G31" s="114">
        <v>0</v>
      </c>
      <c r="H31" s="115"/>
      <c r="I31" s="114">
        <v>9669117</v>
      </c>
      <c r="J31" s="114">
        <v>4756237.1499999994</v>
      </c>
      <c r="K31" s="114">
        <v>9669117</v>
      </c>
      <c r="L31" s="114">
        <f>I31-K31</f>
        <v>0</v>
      </c>
      <c r="M31" s="117">
        <f t="shared" si="0"/>
        <v>0</v>
      </c>
      <c r="N31" s="71"/>
      <c r="O31" s="114"/>
      <c r="P31" s="61"/>
    </row>
    <row r="32" spans="1:16" s="72" customFormat="1" ht="7.5" customHeight="1">
      <c r="A32" s="122"/>
      <c r="B32" s="113"/>
      <c r="C32" s="114"/>
      <c r="D32" s="114"/>
      <c r="E32" s="114"/>
      <c r="F32" s="115"/>
      <c r="G32" s="115"/>
      <c r="H32" s="115"/>
      <c r="I32" s="114"/>
      <c r="J32" s="114"/>
      <c r="K32" s="114"/>
      <c r="L32" s="114"/>
      <c r="M32" s="117">
        <f t="shared" si="0"/>
        <v>0</v>
      </c>
      <c r="O32" s="114"/>
      <c r="P32" s="70"/>
    </row>
    <row r="33" spans="1:17" s="62" customFormat="1" ht="18" customHeight="1">
      <c r="A33" s="124" t="s">
        <v>233</v>
      </c>
      <c r="B33" s="119"/>
      <c r="C33" s="120">
        <f>SUM(C29:C31)</f>
        <v>70272559</v>
      </c>
      <c r="D33" s="120">
        <f>SUM(D29:D31)</f>
        <v>-95401</v>
      </c>
      <c r="E33" s="120">
        <f>SUM(E29:E31)</f>
        <v>-95401</v>
      </c>
      <c r="F33" s="121"/>
      <c r="G33" s="121">
        <f>SUM(G29:G31)</f>
        <v>0</v>
      </c>
      <c r="H33" s="121"/>
      <c r="I33" s="120">
        <f>SUM(I29:I31)</f>
        <v>70177158</v>
      </c>
      <c r="J33" s="120">
        <f>SUM(J29:J31)</f>
        <v>42326235.749999851</v>
      </c>
      <c r="K33" s="120">
        <f>SUM(K29:K31)</f>
        <v>70177158</v>
      </c>
      <c r="L33" s="120">
        <f>SUM(L29:L31)</f>
        <v>0</v>
      </c>
      <c r="M33" s="117">
        <f t="shared" si="0"/>
        <v>0</v>
      </c>
      <c r="N33" s="61"/>
      <c r="O33" s="114"/>
      <c r="P33" s="446"/>
    </row>
    <row r="34" spans="1:17" s="62" customFormat="1" ht="18" customHeight="1">
      <c r="A34" s="122" t="s">
        <v>104</v>
      </c>
      <c r="B34" s="125" t="s">
        <v>18</v>
      </c>
      <c r="C34" s="114">
        <v>29504004</v>
      </c>
      <c r="D34" s="114">
        <f>E34+G34</f>
        <v>-799045</v>
      </c>
      <c r="E34" s="114">
        <v>-799045</v>
      </c>
      <c r="F34" s="115" t="s">
        <v>567</v>
      </c>
      <c r="G34" s="114">
        <v>0</v>
      </c>
      <c r="H34" s="115"/>
      <c r="I34" s="114">
        <v>28704959</v>
      </c>
      <c r="J34" s="114">
        <v>15820036.059999768</v>
      </c>
      <c r="K34" s="114">
        <v>28704959</v>
      </c>
      <c r="L34" s="114">
        <f>I34-K34</f>
        <v>0</v>
      </c>
      <c r="M34" s="117">
        <f t="shared" si="0"/>
        <v>0</v>
      </c>
      <c r="N34" s="61"/>
      <c r="O34" s="114"/>
      <c r="P34" s="61"/>
    </row>
    <row r="35" spans="1:17" s="62" customFormat="1" ht="18" customHeight="1">
      <c r="A35" s="122" t="s">
        <v>263</v>
      </c>
      <c r="B35" s="125" t="s">
        <v>19</v>
      </c>
      <c r="C35" s="114">
        <v>15395931</v>
      </c>
      <c r="D35" s="114">
        <f>E35+G35</f>
        <v>-226132</v>
      </c>
      <c r="E35" s="114">
        <v>-226132</v>
      </c>
      <c r="F35" s="115" t="s">
        <v>562</v>
      </c>
      <c r="G35" s="114">
        <v>0</v>
      </c>
      <c r="H35" s="115"/>
      <c r="I35" s="114">
        <v>15169799</v>
      </c>
      <c r="J35" s="114">
        <v>9089648.1999999173</v>
      </c>
      <c r="K35" s="114">
        <v>15169799</v>
      </c>
      <c r="L35" s="114">
        <f>I35-K35</f>
        <v>0</v>
      </c>
      <c r="M35" s="117">
        <f t="shared" si="0"/>
        <v>0</v>
      </c>
      <c r="N35" s="61"/>
      <c r="O35" s="114"/>
      <c r="P35" s="61"/>
    </row>
    <row r="36" spans="1:17" s="62" customFormat="1" ht="18" customHeight="1">
      <c r="A36" s="122" t="s">
        <v>264</v>
      </c>
      <c r="B36" s="125" t="s">
        <v>20</v>
      </c>
      <c r="C36" s="114">
        <v>1024990</v>
      </c>
      <c r="D36" s="114">
        <f>E36+G36</f>
        <v>-6172</v>
      </c>
      <c r="E36" s="114">
        <v>-6172</v>
      </c>
      <c r="F36" s="115" t="s">
        <v>562</v>
      </c>
      <c r="G36" s="114">
        <v>0</v>
      </c>
      <c r="H36" s="115"/>
      <c r="I36" s="114">
        <v>1018818</v>
      </c>
      <c r="J36" s="114">
        <v>631163.18000000063</v>
      </c>
      <c r="K36" s="114">
        <v>1018818</v>
      </c>
      <c r="L36" s="114">
        <f>I36-K36</f>
        <v>0</v>
      </c>
      <c r="M36" s="117">
        <f t="shared" si="0"/>
        <v>0</v>
      </c>
      <c r="N36" s="70"/>
      <c r="O36" s="114"/>
      <c r="P36" s="61"/>
    </row>
    <row r="37" spans="1:17" s="62" customFormat="1" ht="18" customHeight="1">
      <c r="A37" s="122" t="s">
        <v>265</v>
      </c>
      <c r="B37" s="125" t="s">
        <v>21</v>
      </c>
      <c r="C37" s="114">
        <v>44308476</v>
      </c>
      <c r="D37" s="114">
        <f>E37+G37</f>
        <v>-606319</v>
      </c>
      <c r="E37" s="114">
        <v>-606319</v>
      </c>
      <c r="F37" s="115" t="s">
        <v>512</v>
      </c>
      <c r="G37" s="114">
        <v>0</v>
      </c>
      <c r="H37" s="115"/>
      <c r="I37" s="114">
        <v>43702157</v>
      </c>
      <c r="J37" s="114">
        <v>20827005.310000207</v>
      </c>
      <c r="K37" s="114">
        <v>43702157</v>
      </c>
      <c r="L37" s="114">
        <f>I37-K37</f>
        <v>0</v>
      </c>
      <c r="M37" s="117">
        <f t="shared" si="0"/>
        <v>0</v>
      </c>
      <c r="O37" s="114"/>
      <c r="P37" s="61"/>
    </row>
    <row r="38" spans="1:17" s="72" customFormat="1" ht="7.5" customHeight="1">
      <c r="A38" s="122"/>
      <c r="B38" s="125"/>
      <c r="C38" s="114"/>
      <c r="D38" s="114"/>
      <c r="E38" s="114"/>
      <c r="F38" s="115"/>
      <c r="G38" s="115"/>
      <c r="H38" s="115"/>
      <c r="I38" s="114"/>
      <c r="J38" s="114"/>
      <c r="K38" s="114"/>
      <c r="L38" s="114"/>
      <c r="M38" s="117">
        <f t="shared" si="0"/>
        <v>0</v>
      </c>
      <c r="O38" s="114"/>
      <c r="P38" s="70"/>
    </row>
    <row r="39" spans="1:17" s="71" customFormat="1" ht="18" customHeight="1">
      <c r="A39" s="118" t="s">
        <v>379</v>
      </c>
      <c r="B39" s="119"/>
      <c r="C39" s="120">
        <f>SUM(C34:C37)</f>
        <v>90233401</v>
      </c>
      <c r="D39" s="120">
        <f>SUM(D34:D38)</f>
        <v>-1637668</v>
      </c>
      <c r="E39" s="120">
        <f>SUM(E34:E37)</f>
        <v>-1637668</v>
      </c>
      <c r="F39" s="121"/>
      <c r="G39" s="121">
        <f>SUM(G34:G38)</f>
        <v>0</v>
      </c>
      <c r="H39" s="121"/>
      <c r="I39" s="120">
        <f>SUM(I34:I38)</f>
        <v>88595733</v>
      </c>
      <c r="J39" s="120">
        <f>SUM(J34:J38)</f>
        <v>46367852.749999896</v>
      </c>
      <c r="K39" s="120">
        <f>SUM(K34:K38)</f>
        <v>88595733</v>
      </c>
      <c r="L39" s="120">
        <f>SUM(L34:L38)</f>
        <v>0</v>
      </c>
      <c r="M39" s="117">
        <f>I39-C39-D39</f>
        <v>0</v>
      </c>
      <c r="N39" s="61"/>
      <c r="O39" s="114"/>
      <c r="P39" s="61"/>
    </row>
    <row r="40" spans="1:17" s="62" customFormat="1" ht="18" customHeight="1">
      <c r="A40" s="122" t="s">
        <v>105</v>
      </c>
      <c r="B40" s="123" t="s">
        <v>116</v>
      </c>
      <c r="C40" s="114">
        <v>25478364</v>
      </c>
      <c r="D40" s="114">
        <f>E40+G40</f>
        <v>-588419</v>
      </c>
      <c r="E40" s="114">
        <v>-588419</v>
      </c>
      <c r="F40" s="115" t="s">
        <v>514</v>
      </c>
      <c r="G40" s="114">
        <v>0</v>
      </c>
      <c r="H40" s="115"/>
      <c r="I40" s="114">
        <v>24889945</v>
      </c>
      <c r="J40" s="114">
        <v>11938147.67999999</v>
      </c>
      <c r="K40" s="114">
        <v>24889945</v>
      </c>
      <c r="L40" s="114">
        <f>I40-K40</f>
        <v>0</v>
      </c>
      <c r="M40" s="117">
        <f t="shared" si="0"/>
        <v>0</v>
      </c>
      <c r="N40" s="61"/>
      <c r="O40" s="114"/>
      <c r="P40" s="61"/>
    </row>
    <row r="41" spans="1:17" s="72" customFormat="1" ht="7.5" customHeight="1">
      <c r="A41" s="122"/>
      <c r="B41" s="125"/>
      <c r="C41" s="114"/>
      <c r="D41" s="114"/>
      <c r="E41" s="114"/>
      <c r="F41" s="115"/>
      <c r="G41" s="115"/>
      <c r="H41" s="115"/>
      <c r="I41" s="114"/>
      <c r="J41" s="114"/>
      <c r="K41" s="114"/>
      <c r="L41" s="114"/>
      <c r="M41" s="117">
        <f t="shared" si="0"/>
        <v>0</v>
      </c>
      <c r="N41" s="61"/>
      <c r="O41" s="114"/>
      <c r="P41" s="70"/>
    </row>
    <row r="42" spans="1:17" s="71" customFormat="1" ht="18" customHeight="1">
      <c r="A42" s="118" t="s">
        <v>380</v>
      </c>
      <c r="B42" s="119"/>
      <c r="C42" s="120">
        <f>SUM(C40:C40)</f>
        <v>25478364</v>
      </c>
      <c r="D42" s="120">
        <f>SUM(D40:D40)</f>
        <v>-588419</v>
      </c>
      <c r="E42" s="120">
        <f>SUM(E40)</f>
        <v>-588419</v>
      </c>
      <c r="F42" s="121"/>
      <c r="G42" s="120">
        <f>SUM(G40:G40)</f>
        <v>0</v>
      </c>
      <c r="H42" s="121"/>
      <c r="I42" s="120">
        <f>SUM(I40:I40)</f>
        <v>24889945</v>
      </c>
      <c r="J42" s="120">
        <f>SUM(J40:J40)</f>
        <v>11938147.67999999</v>
      </c>
      <c r="K42" s="120">
        <f>SUM(K40:K40)</f>
        <v>24889945</v>
      </c>
      <c r="L42" s="120">
        <f>SUM(L40:L40)</f>
        <v>0</v>
      </c>
      <c r="M42" s="117">
        <f t="shared" si="0"/>
        <v>0</v>
      </c>
      <c r="N42" s="70"/>
      <c r="O42" s="114"/>
      <c r="P42" s="61"/>
    </row>
    <row r="43" spans="1:17" s="73" customFormat="1" ht="7.5" customHeight="1">
      <c r="A43" s="127"/>
      <c r="B43" s="128"/>
      <c r="C43" s="129"/>
      <c r="D43" s="129"/>
      <c r="E43" s="129"/>
      <c r="F43" s="130"/>
      <c r="G43" s="130"/>
      <c r="H43" s="130"/>
      <c r="I43" s="129"/>
      <c r="J43" s="129"/>
      <c r="K43" s="129"/>
      <c r="L43" s="129"/>
      <c r="M43" s="117">
        <f t="shared" si="0"/>
        <v>0</v>
      </c>
      <c r="N43" s="70"/>
      <c r="O43" s="114"/>
      <c r="P43" s="70"/>
    </row>
    <row r="44" spans="1:17" s="71" customFormat="1" ht="18" customHeight="1" thickBot="1">
      <c r="A44" s="131" t="s">
        <v>234</v>
      </c>
      <c r="B44" s="132"/>
      <c r="C44" s="133">
        <f>SUM(C42,C39,C33,C28,C20,C7,)</f>
        <v>2194601116</v>
      </c>
      <c r="D44" s="456">
        <f>SUM(D42,D39,D33,D28,D20,D7,)</f>
        <v>10925948</v>
      </c>
      <c r="E44" s="133">
        <f>E42+E39+E33+E28+E20+E7</f>
        <v>10051891</v>
      </c>
      <c r="F44" s="133"/>
      <c r="G44" s="133">
        <f>SUM(G42,G39,G33,G28,G20,G7,)</f>
        <v>874057</v>
      </c>
      <c r="H44" s="133"/>
      <c r="I44" s="133">
        <f>SUM(I42,I39,I33,I28,I20,I7,)</f>
        <v>2205527064</v>
      </c>
      <c r="J44" s="133">
        <f>SUM(J42,J39,J33,J28,J20,J7,)</f>
        <v>1283750258.9399741</v>
      </c>
      <c r="K44" s="133">
        <f>SUM(K42,K39,K33,K28,K20,K7,)</f>
        <v>2200489199</v>
      </c>
      <c r="L44" s="133">
        <f>SUM(L42,L39,L33,L28,L20,L7,)</f>
        <v>5037865</v>
      </c>
      <c r="M44" s="117">
        <f>I44-C44-D44</f>
        <v>0</v>
      </c>
      <c r="N44" s="61"/>
      <c r="O44" s="61"/>
      <c r="P44" s="61"/>
    </row>
    <row r="45" spans="1:17" s="74" customFormat="1" ht="18" customHeight="1" thickTop="1">
      <c r="A45" s="134"/>
      <c r="B45" s="123"/>
      <c r="C45" s="114"/>
      <c r="D45" s="114"/>
      <c r="E45" s="114"/>
      <c r="F45" s="115"/>
      <c r="G45" s="114"/>
      <c r="H45" s="114"/>
      <c r="I45" s="114"/>
      <c r="J45" s="114"/>
      <c r="K45" s="114"/>
      <c r="L45" s="114"/>
      <c r="M45" s="117">
        <f t="shared" si="0"/>
        <v>0</v>
      </c>
      <c r="O45" s="75"/>
      <c r="P45" s="75"/>
      <c r="Q45" s="75"/>
    </row>
    <row r="46" spans="1:17" s="74" customFormat="1" ht="18" customHeight="1">
      <c r="A46" s="135" t="s">
        <v>48</v>
      </c>
      <c r="B46" s="123"/>
      <c r="C46" s="114"/>
      <c r="D46" s="114"/>
      <c r="E46" s="114"/>
      <c r="F46" s="115"/>
      <c r="G46" s="114"/>
      <c r="H46" s="114"/>
      <c r="I46" s="114"/>
      <c r="J46" s="114"/>
      <c r="K46" s="114"/>
      <c r="L46" s="114"/>
      <c r="M46" s="117">
        <f t="shared" si="0"/>
        <v>0</v>
      </c>
    </row>
    <row r="47" spans="1:17" s="74" customFormat="1" ht="18" customHeight="1">
      <c r="A47" s="126"/>
      <c r="B47" s="123" t="s">
        <v>4</v>
      </c>
      <c r="C47" s="114">
        <v>1281327249</v>
      </c>
      <c r="D47" s="114">
        <f>I47-C47</f>
        <v>4184644</v>
      </c>
      <c r="E47" s="114">
        <v>4184644</v>
      </c>
      <c r="F47" s="115"/>
      <c r="G47" s="114">
        <v>0</v>
      </c>
      <c r="H47" s="115"/>
      <c r="I47" s="114">
        <v>1285511893</v>
      </c>
      <c r="J47" s="114">
        <v>625516337.13993251</v>
      </c>
      <c r="K47" s="114">
        <v>1285377802</v>
      </c>
      <c r="L47" s="114">
        <f>I47-K47</f>
        <v>134091</v>
      </c>
      <c r="M47" s="117">
        <f t="shared" si="0"/>
        <v>0</v>
      </c>
      <c r="N47" s="62"/>
      <c r="O47" s="315"/>
    </row>
    <row r="48" spans="1:17" s="74" customFormat="1" ht="18" customHeight="1">
      <c r="A48" s="126"/>
      <c r="B48" s="123" t="s">
        <v>5</v>
      </c>
      <c r="C48" s="114">
        <v>5685702</v>
      </c>
      <c r="D48" s="114">
        <f>I48-C48</f>
        <v>0</v>
      </c>
      <c r="E48" s="114">
        <v>0</v>
      </c>
      <c r="F48" s="115"/>
      <c r="G48" s="114">
        <v>0</v>
      </c>
      <c r="H48" s="115"/>
      <c r="I48" s="114">
        <v>5685702</v>
      </c>
      <c r="J48" s="114">
        <v>5685702</v>
      </c>
      <c r="K48" s="114">
        <v>5685702</v>
      </c>
      <c r="L48" s="114">
        <f>I48-K48</f>
        <v>0</v>
      </c>
      <c r="M48" s="117">
        <f>I48-C48-D48</f>
        <v>0</v>
      </c>
      <c r="N48" s="62"/>
      <c r="O48" s="315"/>
    </row>
    <row r="49" spans="1:15" s="71" customFormat="1" ht="18" customHeight="1">
      <c r="A49" s="136"/>
      <c r="B49" s="137" t="s">
        <v>49</v>
      </c>
      <c r="C49" s="114">
        <f>SUM(C47:C48)</f>
        <v>1287012951</v>
      </c>
      <c r="D49" s="114">
        <f>SUM(D46:D48)</f>
        <v>4184644</v>
      </c>
      <c r="E49" s="114">
        <v>4184644</v>
      </c>
      <c r="F49" s="115"/>
      <c r="G49" s="114">
        <f>SUM(G47:G48)</f>
        <v>0</v>
      </c>
      <c r="H49" s="115"/>
      <c r="I49" s="114">
        <f>SUM(I47:I48)</f>
        <v>1291197595</v>
      </c>
      <c r="J49" s="114">
        <f>SUM(J47:J48)</f>
        <v>631202039.13993251</v>
      </c>
      <c r="K49" s="114">
        <f>SUM(K47:K48)</f>
        <v>1291063504</v>
      </c>
      <c r="L49" s="114">
        <f>I49-K49</f>
        <v>134091</v>
      </c>
      <c r="M49" s="117">
        <f t="shared" si="0"/>
        <v>0</v>
      </c>
      <c r="N49" s="62"/>
      <c r="O49" s="315"/>
    </row>
    <row r="50" spans="1:15" s="74" customFormat="1" ht="18" customHeight="1">
      <c r="A50" s="126"/>
      <c r="B50" s="123" t="s">
        <v>6</v>
      </c>
      <c r="C50" s="114">
        <v>900994786</v>
      </c>
      <c r="D50" s="114">
        <f>I50-C50</f>
        <v>5253991</v>
      </c>
      <c r="E50" s="114">
        <v>5254693</v>
      </c>
      <c r="F50" s="115"/>
      <c r="G50" s="114">
        <v>-702</v>
      </c>
      <c r="H50" s="115"/>
      <c r="I50" s="114">
        <v>906248777</v>
      </c>
      <c r="J50" s="114">
        <v>647355367.12996364</v>
      </c>
      <c r="K50" s="114">
        <v>901345003</v>
      </c>
      <c r="L50" s="114">
        <f>I50-K50</f>
        <v>4903774</v>
      </c>
      <c r="M50" s="117">
        <f t="shared" si="0"/>
        <v>0</v>
      </c>
      <c r="N50" s="62"/>
      <c r="O50" s="315"/>
    </row>
    <row r="51" spans="1:15" s="74" customFormat="1" ht="18" customHeight="1">
      <c r="A51" s="126"/>
      <c r="B51" s="123" t="s">
        <v>34</v>
      </c>
      <c r="C51" s="114">
        <v>6593379</v>
      </c>
      <c r="D51" s="114">
        <f>I51-C51</f>
        <v>1487313</v>
      </c>
      <c r="E51" s="114">
        <v>612554</v>
      </c>
      <c r="F51" s="115"/>
      <c r="G51" s="114">
        <v>874759</v>
      </c>
      <c r="H51" s="115"/>
      <c r="I51" s="114">
        <v>8080692</v>
      </c>
      <c r="J51" s="114">
        <v>5192852.6700000102</v>
      </c>
      <c r="K51" s="114">
        <v>8080692</v>
      </c>
      <c r="L51" s="114">
        <f>I51-K51</f>
        <v>0</v>
      </c>
      <c r="M51" s="117">
        <f t="shared" si="0"/>
        <v>0</v>
      </c>
      <c r="N51" s="62"/>
      <c r="O51" s="315"/>
    </row>
    <row r="52" spans="1:15" s="71" customFormat="1" ht="18" customHeight="1">
      <c r="A52" s="118" t="s">
        <v>35</v>
      </c>
      <c r="B52" s="138"/>
      <c r="C52" s="120">
        <f>SUM(C49:C51)</f>
        <v>2194601116</v>
      </c>
      <c r="D52" s="120">
        <f>SUM(D49:D51)</f>
        <v>10925948</v>
      </c>
      <c r="E52" s="120">
        <f>E49+E50+E51</f>
        <v>10051891</v>
      </c>
      <c r="F52" s="319"/>
      <c r="G52" s="120">
        <f>SUM(G49:G51)</f>
        <v>874057</v>
      </c>
      <c r="H52" s="319"/>
      <c r="I52" s="120">
        <f>SUM(I49:I51)</f>
        <v>2205527064</v>
      </c>
      <c r="J52" s="120">
        <f>SUM(J49:J51)</f>
        <v>1283750258.9398961</v>
      </c>
      <c r="K52" s="120">
        <f>SUM(K49:K51)</f>
        <v>2200489199</v>
      </c>
      <c r="L52" s="120">
        <f>SUM(L49:L51)</f>
        <v>5037865</v>
      </c>
      <c r="M52" s="117">
        <f>I52-C52-D52</f>
        <v>0</v>
      </c>
      <c r="N52" s="62"/>
    </row>
    <row r="53" spans="1:15" s="74" customFormat="1" ht="18" customHeight="1">
      <c r="A53" s="139"/>
      <c r="B53" s="139"/>
      <c r="C53" s="140"/>
      <c r="D53" s="140"/>
      <c r="E53" s="140"/>
      <c r="F53" s="141"/>
      <c r="G53" s="141"/>
      <c r="H53" s="141"/>
      <c r="I53" s="140"/>
      <c r="J53" s="140"/>
      <c r="K53" s="140"/>
      <c r="L53" s="140"/>
      <c r="M53" s="142"/>
    </row>
    <row r="54" spans="1:15" s="69" customFormat="1" ht="18" customHeight="1">
      <c r="A54" s="145" t="s">
        <v>186</v>
      </c>
      <c r="B54" s="146" t="s">
        <v>437</v>
      </c>
      <c r="C54" s="149"/>
      <c r="D54" s="149"/>
      <c r="E54" s="149"/>
      <c r="F54" s="149"/>
      <c r="G54" s="144"/>
      <c r="H54" s="144"/>
      <c r="I54" s="143"/>
      <c r="J54" s="143"/>
      <c r="K54" s="143"/>
      <c r="L54" s="143"/>
      <c r="M54" s="64"/>
    </row>
    <row r="55" spans="1:15" s="69" customFormat="1" ht="18" customHeight="1">
      <c r="A55" s="145" t="s">
        <v>205</v>
      </c>
      <c r="B55" s="146" t="s">
        <v>438</v>
      </c>
      <c r="C55" s="149"/>
      <c r="D55" s="149"/>
      <c r="E55" s="149"/>
      <c r="F55" s="149"/>
      <c r="G55" s="144"/>
      <c r="H55" s="144"/>
      <c r="I55" s="143"/>
      <c r="J55" s="143"/>
      <c r="K55" s="143"/>
      <c r="L55" s="143"/>
      <c r="M55" s="64"/>
    </row>
    <row r="56" spans="1:15" s="69" customFormat="1" ht="18" customHeight="1">
      <c r="A56" s="145" t="s">
        <v>202</v>
      </c>
      <c r="B56" s="146" t="s">
        <v>439</v>
      </c>
      <c r="C56" s="149"/>
      <c r="D56" s="149"/>
      <c r="E56" s="149"/>
      <c r="F56" s="149"/>
      <c r="G56" s="144"/>
      <c r="H56" s="144"/>
      <c r="I56" s="143"/>
      <c r="J56" s="143"/>
      <c r="K56" s="143"/>
      <c r="L56" s="143"/>
      <c r="M56" s="64"/>
    </row>
    <row r="57" spans="1:15" s="69" customFormat="1" ht="18" customHeight="1">
      <c r="A57" s="145" t="s">
        <v>203</v>
      </c>
      <c r="B57" s="146" t="s">
        <v>440</v>
      </c>
      <c r="C57" s="147"/>
      <c r="D57" s="147"/>
      <c r="E57" s="147"/>
      <c r="F57" s="148"/>
      <c r="G57" s="144"/>
      <c r="H57" s="144"/>
      <c r="I57" s="143"/>
      <c r="J57" s="143"/>
      <c r="K57" s="143"/>
      <c r="L57" s="143"/>
      <c r="M57" s="64"/>
    </row>
    <row r="58" spans="1:15" s="69" customFormat="1" ht="18" customHeight="1">
      <c r="A58" s="145" t="s">
        <v>185</v>
      </c>
      <c r="B58" s="146" t="s">
        <v>441</v>
      </c>
      <c r="C58" s="147"/>
      <c r="D58" s="147"/>
      <c r="E58" s="147"/>
      <c r="F58" s="148"/>
      <c r="G58" s="144"/>
      <c r="H58" s="144"/>
      <c r="I58" s="143"/>
      <c r="J58" s="143"/>
      <c r="K58" s="143"/>
      <c r="L58" s="143"/>
      <c r="M58" s="64"/>
    </row>
    <row r="59" spans="1:15" s="69" customFormat="1" ht="18" customHeight="1">
      <c r="A59" s="145" t="s">
        <v>204</v>
      </c>
      <c r="B59" s="146" t="s">
        <v>568</v>
      </c>
      <c r="C59" s="147"/>
      <c r="D59" s="147"/>
      <c r="E59" s="147"/>
      <c r="F59" s="148"/>
      <c r="G59" s="144"/>
      <c r="H59" s="144"/>
      <c r="I59" s="143"/>
      <c r="J59" s="143"/>
      <c r="K59" s="143"/>
      <c r="L59" s="143"/>
      <c r="M59" s="64"/>
    </row>
    <row r="60" spans="1:15" s="69" customFormat="1" ht="18" customHeight="1">
      <c r="A60" s="145" t="s">
        <v>166</v>
      </c>
      <c r="B60" s="146" t="s">
        <v>442</v>
      </c>
      <c r="C60" s="149"/>
      <c r="D60" s="149"/>
      <c r="E60" s="149"/>
      <c r="F60" s="149"/>
      <c r="G60" s="144"/>
      <c r="H60" s="144"/>
      <c r="I60" s="143"/>
      <c r="J60" s="143"/>
      <c r="K60" s="143"/>
      <c r="L60" s="143"/>
      <c r="M60" s="64"/>
    </row>
    <row r="61" spans="1:15" s="69" customFormat="1" ht="18" customHeight="1">
      <c r="A61" s="145" t="s">
        <v>316</v>
      </c>
      <c r="B61" s="146" t="s">
        <v>509</v>
      </c>
      <c r="C61" s="149"/>
      <c r="D61" s="149"/>
      <c r="E61" s="149"/>
      <c r="F61" s="149"/>
      <c r="G61" s="144"/>
      <c r="H61" s="144"/>
      <c r="I61" s="143"/>
      <c r="J61" s="143"/>
      <c r="K61" s="143"/>
      <c r="L61" s="143"/>
      <c r="M61" s="64"/>
    </row>
    <row r="62" spans="1:15" s="69" customFormat="1" ht="18" customHeight="1">
      <c r="A62" s="145" t="s">
        <v>315</v>
      </c>
      <c r="B62" s="146" t="s">
        <v>515</v>
      </c>
      <c r="C62" s="149"/>
      <c r="D62" s="149"/>
      <c r="E62" s="149"/>
      <c r="F62" s="149"/>
      <c r="G62" s="144"/>
      <c r="H62" s="144"/>
      <c r="I62" s="143"/>
      <c r="J62" s="143"/>
      <c r="K62" s="143"/>
      <c r="L62" s="143"/>
      <c r="M62" s="64"/>
    </row>
    <row r="63" spans="1:15" s="69" customFormat="1" ht="18" customHeight="1">
      <c r="A63" s="145" t="s">
        <v>206</v>
      </c>
      <c r="B63" s="146" t="s">
        <v>516</v>
      </c>
      <c r="C63" s="149"/>
      <c r="D63" s="149"/>
      <c r="E63" s="149"/>
      <c r="F63" s="149"/>
      <c r="G63" s="144"/>
      <c r="H63" s="144"/>
      <c r="I63" s="143"/>
      <c r="J63" s="143"/>
      <c r="K63" s="143"/>
      <c r="L63" s="143"/>
      <c r="M63" s="64"/>
    </row>
    <row r="64" spans="1:15" s="69" customFormat="1" ht="18" customHeight="1">
      <c r="A64" s="145" t="s">
        <v>246</v>
      </c>
      <c r="B64" s="146" t="s">
        <v>563</v>
      </c>
      <c r="C64" s="147"/>
      <c r="D64" s="147"/>
      <c r="E64" s="147"/>
      <c r="F64" s="148"/>
      <c r="G64" s="144"/>
      <c r="H64" s="144"/>
      <c r="I64" s="143"/>
      <c r="J64" s="143"/>
      <c r="K64" s="143"/>
      <c r="L64" s="143"/>
      <c r="M64" s="64"/>
    </row>
    <row r="65" spans="1:13" s="69" customFormat="1" ht="18" customHeight="1">
      <c r="A65" s="145"/>
      <c r="B65" s="146"/>
      <c r="C65" s="147"/>
      <c r="D65" s="147"/>
      <c r="E65" s="147"/>
      <c r="F65" s="148"/>
      <c r="G65" s="144"/>
      <c r="H65" s="144"/>
      <c r="I65" s="143"/>
      <c r="J65" s="143"/>
      <c r="K65" s="143"/>
      <c r="L65" s="143"/>
      <c r="M65" s="64"/>
    </row>
    <row r="66" spans="1:13" s="69" customFormat="1" ht="18" customHeight="1">
      <c r="A66" s="145"/>
      <c r="B66" s="146"/>
      <c r="C66" s="147"/>
      <c r="D66" s="147"/>
      <c r="E66" s="147"/>
      <c r="F66" s="148"/>
      <c r="G66" s="144"/>
      <c r="H66" s="144"/>
      <c r="I66" s="143"/>
      <c r="J66" s="143"/>
      <c r="K66" s="143"/>
      <c r="L66" s="143"/>
      <c r="M66" s="64"/>
    </row>
    <row r="67" spans="1:13" s="69" customFormat="1" ht="18" customHeight="1">
      <c r="A67" s="145"/>
      <c r="B67" s="146"/>
      <c r="C67" s="147"/>
      <c r="D67" s="147"/>
      <c r="E67" s="147"/>
      <c r="F67" s="148"/>
      <c r="G67" s="144"/>
      <c r="H67" s="144"/>
      <c r="I67" s="143"/>
      <c r="J67" s="143"/>
      <c r="K67" s="143"/>
      <c r="L67" s="143"/>
      <c r="M67" s="64"/>
    </row>
    <row r="68" spans="1:13" s="69" customFormat="1" ht="18" customHeight="1">
      <c r="A68" s="145"/>
      <c r="B68" s="146"/>
      <c r="C68" s="147"/>
      <c r="D68" s="147"/>
      <c r="E68" s="147"/>
      <c r="F68" s="148"/>
      <c r="G68" s="144"/>
      <c r="H68" s="144"/>
      <c r="I68" s="143"/>
      <c r="J68" s="143"/>
      <c r="K68" s="143"/>
      <c r="L68" s="143"/>
      <c r="M68" s="64"/>
    </row>
    <row r="69" spans="1:13" s="69" customFormat="1" ht="18" customHeight="1">
      <c r="A69" s="145"/>
      <c r="B69" s="146"/>
      <c r="C69" s="147"/>
      <c r="D69" s="147"/>
      <c r="E69" s="147"/>
      <c r="F69" s="148"/>
      <c r="G69" s="144"/>
      <c r="H69" s="144"/>
      <c r="I69" s="143"/>
      <c r="J69" s="143"/>
      <c r="K69" s="143"/>
      <c r="L69" s="143"/>
      <c r="M69" s="64"/>
    </row>
    <row r="70" spans="1:13" s="69" customFormat="1" ht="18" customHeight="1">
      <c r="A70" s="145"/>
      <c r="B70" s="146"/>
      <c r="C70" s="76"/>
      <c r="D70" s="76"/>
      <c r="E70" s="76"/>
      <c r="F70" s="77"/>
      <c r="G70" s="77"/>
      <c r="H70" s="77"/>
      <c r="I70" s="76"/>
      <c r="J70" s="76"/>
      <c r="K70" s="76"/>
      <c r="L70" s="76"/>
      <c r="M70" s="68"/>
    </row>
    <row r="71" spans="1:13" s="69" customFormat="1" ht="18" customHeight="1">
      <c r="A71" s="145"/>
      <c r="B71" s="146"/>
      <c r="C71" s="76"/>
      <c r="D71" s="76"/>
      <c r="E71" s="76"/>
      <c r="F71" s="77"/>
      <c r="G71" s="77"/>
      <c r="H71" s="77"/>
      <c r="I71" s="76"/>
      <c r="J71" s="76"/>
      <c r="K71" s="76"/>
      <c r="L71" s="76"/>
      <c r="M71" s="68"/>
    </row>
    <row r="72" spans="1:13" s="69" customFormat="1" ht="18" customHeight="1">
      <c r="A72" s="444"/>
      <c r="B72" s="146"/>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70"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0"/>
  <sheetViews>
    <sheetView zoomScale="55" zoomScaleNormal="55" workbookViewId="0">
      <pane xSplit="2" ySplit="6" topLeftCell="C7" activePane="bottomRight" state="frozen"/>
      <selection activeCell="G53" sqref="G53"/>
      <selection pane="topRight" activeCell="G53" sqref="G53"/>
      <selection pane="bottomLeft" activeCell="G53" sqref="G53"/>
      <selection pane="bottomRight" activeCell="B3" sqref="B3"/>
    </sheetView>
  </sheetViews>
  <sheetFormatPr defaultColWidth="9.140625" defaultRowHeight="15.75"/>
  <cols>
    <col min="1" max="1" width="14.85546875" style="296" customWidth="1"/>
    <col min="2" max="2" width="93.7109375" style="102" bestFit="1" customWidth="1"/>
    <col min="3" max="3" width="25.85546875" style="102" bestFit="1" customWidth="1"/>
    <col min="4" max="4" width="25" style="102" bestFit="1" customWidth="1"/>
    <col min="5" max="5" width="21.7109375" style="102" bestFit="1" customWidth="1"/>
    <col min="6" max="6" width="25.7109375" style="102" bestFit="1" customWidth="1"/>
    <col min="7" max="7" width="19.42578125" style="102" customWidth="1"/>
    <col min="8" max="8" width="24.5703125" style="102" bestFit="1" customWidth="1"/>
    <col min="9" max="9" width="23.7109375" style="102" bestFit="1" customWidth="1"/>
    <col min="10" max="10" width="27.140625" style="102" bestFit="1" customWidth="1"/>
    <col min="11" max="12" width="21.28515625" style="102" bestFit="1" customWidth="1"/>
    <col min="13" max="13" width="22.28515625" style="102" bestFit="1" customWidth="1"/>
    <col min="14" max="14" width="27.140625" style="102" bestFit="1" customWidth="1"/>
    <col min="15" max="15" width="22.7109375" style="102" bestFit="1" customWidth="1"/>
    <col min="16" max="16" width="16.5703125" style="102" customWidth="1"/>
    <col min="17" max="17" width="23.42578125" style="102" bestFit="1" customWidth="1"/>
    <col min="18" max="18" width="22.5703125" style="102" bestFit="1" customWidth="1"/>
    <col min="19" max="19" width="24.42578125" style="102" bestFit="1" customWidth="1"/>
    <col min="20" max="20" width="27.28515625" style="102" bestFit="1" customWidth="1"/>
    <col min="21" max="21" width="25" style="102" bestFit="1" customWidth="1"/>
    <col min="22" max="22" width="21.7109375" style="102" bestFit="1" customWidth="1"/>
    <col min="23" max="23" width="26.42578125" style="102" bestFit="1" customWidth="1"/>
    <col min="24" max="24" width="21.5703125" style="102" bestFit="1" customWidth="1"/>
    <col min="25" max="26" width="22.7109375" style="102" bestFit="1" customWidth="1"/>
    <col min="27" max="27" width="19.7109375" style="102" bestFit="1" customWidth="1"/>
    <col min="28" max="28" width="24.140625" style="102" bestFit="1" customWidth="1"/>
    <col min="29" max="29" width="24.140625" style="102" customWidth="1"/>
    <col min="30" max="30" width="17.140625" style="102" bestFit="1" customWidth="1"/>
    <col min="31" max="31" width="13.7109375" style="102" bestFit="1" customWidth="1"/>
    <col min="32" max="32" width="16.140625" style="102" bestFit="1" customWidth="1"/>
    <col min="33" max="33" width="18.140625" style="102" customWidth="1"/>
    <col min="34" max="34" width="27.5703125" style="102" customWidth="1"/>
    <col min="35" max="35" width="24.5703125" style="102" bestFit="1" customWidth="1"/>
    <col min="36" max="36" width="18.5703125" style="102" bestFit="1" customWidth="1"/>
    <col min="37" max="39" width="18.42578125" style="102" customWidth="1"/>
    <col min="40" max="40" width="14.28515625" style="102" customWidth="1"/>
    <col min="41" max="41" width="20.42578125" style="102" customWidth="1"/>
    <col min="42" max="42" width="18.5703125" style="102" bestFit="1" customWidth="1"/>
    <col min="43" max="43" width="20.42578125" style="102" bestFit="1" customWidth="1"/>
    <col min="44" max="44" width="18" style="102" bestFit="1" customWidth="1"/>
    <col min="45" max="45" width="10.85546875" style="102" hidden="1" customWidth="1"/>
    <col min="46" max="46" width="14.42578125" style="102" bestFit="1" customWidth="1"/>
    <col min="47" max="47" width="11.5703125" style="102" bestFit="1" customWidth="1"/>
    <col min="48" max="16384" width="9.140625" style="102"/>
  </cols>
  <sheetData>
    <row r="1" spans="1:46">
      <c r="A1" s="270" t="s">
        <v>207</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row>
    <row r="2" spans="1:46">
      <c r="A2" s="270" t="s">
        <v>208</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row>
    <row r="3" spans="1:46" ht="16.5" thickBot="1">
      <c r="A3" s="272" t="s">
        <v>571</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3"/>
      <c r="AD3" s="273"/>
      <c r="AE3" s="273"/>
      <c r="AF3" s="273"/>
      <c r="AG3" s="273"/>
      <c r="AH3" s="273"/>
      <c r="AI3" s="273"/>
      <c r="AJ3" s="273"/>
      <c r="AK3" s="273"/>
      <c r="AL3" s="273"/>
      <c r="AM3" s="273"/>
      <c r="AN3" s="273"/>
      <c r="AO3" s="273"/>
      <c r="AP3" s="273"/>
      <c r="AQ3" s="273"/>
      <c r="AR3" s="273"/>
      <c r="AS3" s="273"/>
      <c r="AT3" s="273"/>
    </row>
    <row r="4" spans="1:46">
      <c r="A4" s="657"/>
      <c r="B4" s="658"/>
      <c r="C4" s="275" t="s">
        <v>22</v>
      </c>
      <c r="D4" s="276" t="s">
        <v>23</v>
      </c>
      <c r="E4" s="276" t="s">
        <v>24</v>
      </c>
      <c r="F4" s="276" t="s">
        <v>25</v>
      </c>
      <c r="G4" s="276" t="s">
        <v>26</v>
      </c>
      <c r="H4" s="276" t="s">
        <v>27</v>
      </c>
      <c r="I4" s="276" t="s">
        <v>106</v>
      </c>
      <c r="J4" s="276" t="s">
        <v>107</v>
      </c>
      <c r="K4" s="276" t="s">
        <v>108</v>
      </c>
      <c r="L4" s="276" t="s">
        <v>109</v>
      </c>
      <c r="M4" s="276" t="s">
        <v>110</v>
      </c>
      <c r="N4" s="276" t="s">
        <v>111</v>
      </c>
      <c r="O4" s="276" t="s">
        <v>28</v>
      </c>
      <c r="P4" s="276" t="s">
        <v>112</v>
      </c>
      <c r="Q4" s="276" t="s">
        <v>113</v>
      </c>
      <c r="R4" s="276" t="s">
        <v>99</v>
      </c>
      <c r="S4" s="276" t="s">
        <v>100</v>
      </c>
      <c r="T4" s="276" t="s">
        <v>114</v>
      </c>
      <c r="U4" s="277" t="s">
        <v>101</v>
      </c>
      <c r="V4" s="277" t="s">
        <v>102</v>
      </c>
      <c r="W4" s="277" t="s">
        <v>103</v>
      </c>
      <c r="X4" s="277" t="s">
        <v>104</v>
      </c>
      <c r="Y4" s="277" t="s">
        <v>263</v>
      </c>
      <c r="Z4" s="277" t="s">
        <v>264</v>
      </c>
      <c r="AA4" s="277" t="s">
        <v>265</v>
      </c>
      <c r="AB4" s="276" t="s">
        <v>105</v>
      </c>
      <c r="AC4" s="278" t="s">
        <v>160</v>
      </c>
    </row>
    <row r="5" spans="1:46" ht="48" thickBot="1">
      <c r="A5" s="659" t="s">
        <v>0</v>
      </c>
      <c r="B5" s="660"/>
      <c r="C5" s="279" t="s">
        <v>275</v>
      </c>
      <c r="D5" s="280" t="s">
        <v>276</v>
      </c>
      <c r="E5" s="280" t="s">
        <v>277</v>
      </c>
      <c r="F5" s="281" t="s">
        <v>278</v>
      </c>
      <c r="G5" s="281" t="s">
        <v>279</v>
      </c>
      <c r="H5" s="281" t="s">
        <v>280</v>
      </c>
      <c r="I5" s="281" t="s">
        <v>281</v>
      </c>
      <c r="J5" s="281" t="s">
        <v>282</v>
      </c>
      <c r="K5" s="281" t="s">
        <v>283</v>
      </c>
      <c r="L5" s="281" t="s">
        <v>284</v>
      </c>
      <c r="M5" s="281" t="s">
        <v>285</v>
      </c>
      <c r="N5" s="281" t="s">
        <v>286</v>
      </c>
      <c r="O5" s="281" t="s">
        <v>287</v>
      </c>
      <c r="P5" s="281" t="s">
        <v>288</v>
      </c>
      <c r="Q5" s="281" t="s">
        <v>289</v>
      </c>
      <c r="R5" s="281" t="s">
        <v>290</v>
      </c>
      <c r="S5" s="281" t="s">
        <v>291</v>
      </c>
      <c r="T5" s="281" t="s">
        <v>292</v>
      </c>
      <c r="U5" s="282" t="s">
        <v>293</v>
      </c>
      <c r="V5" s="282" t="s">
        <v>294</v>
      </c>
      <c r="W5" s="282" t="s">
        <v>295</v>
      </c>
      <c r="X5" s="282" t="s">
        <v>296</v>
      </c>
      <c r="Y5" s="282" t="s">
        <v>297</v>
      </c>
      <c r="Z5" s="282" t="s">
        <v>298</v>
      </c>
      <c r="AA5" s="282" t="s">
        <v>299</v>
      </c>
      <c r="AB5" s="281" t="s">
        <v>187</v>
      </c>
      <c r="AC5" s="283"/>
    </row>
    <row r="6" spans="1:46" ht="16.5" thickBot="1">
      <c r="A6" s="284"/>
      <c r="B6" s="285" t="s">
        <v>436</v>
      </c>
      <c r="C6" s="286">
        <v>25116625</v>
      </c>
      <c r="D6" s="286">
        <v>804011968</v>
      </c>
      <c r="E6" s="286">
        <v>47170746</v>
      </c>
      <c r="F6" s="286">
        <v>74905848</v>
      </c>
      <c r="G6" s="286">
        <v>12781921</v>
      </c>
      <c r="H6" s="286">
        <v>6347456</v>
      </c>
      <c r="I6" s="286">
        <v>9243710</v>
      </c>
      <c r="J6" s="286">
        <v>13597190</v>
      </c>
      <c r="K6" s="286">
        <v>40325586</v>
      </c>
      <c r="L6" s="286">
        <v>525748401</v>
      </c>
      <c r="M6" s="286">
        <v>302424090</v>
      </c>
      <c r="N6" s="286">
        <v>39854008</v>
      </c>
      <c r="O6" s="286">
        <v>24312361</v>
      </c>
      <c r="P6" s="286">
        <v>8422559</v>
      </c>
      <c r="Q6" s="286">
        <v>3287393</v>
      </c>
      <c r="R6" s="286">
        <v>30295798</v>
      </c>
      <c r="S6" s="286">
        <v>33009782</v>
      </c>
      <c r="T6" s="286">
        <v>7761350</v>
      </c>
      <c r="U6" s="286">
        <v>56388227</v>
      </c>
      <c r="V6" s="286">
        <v>4484513</v>
      </c>
      <c r="W6" s="286">
        <v>9399819</v>
      </c>
      <c r="X6" s="286">
        <v>29504004</v>
      </c>
      <c r="Y6" s="286">
        <v>15395931</v>
      </c>
      <c r="Z6" s="286">
        <v>1024990</v>
      </c>
      <c r="AA6" s="286">
        <v>44308476</v>
      </c>
      <c r="AB6" s="286">
        <v>25478364</v>
      </c>
      <c r="AC6" s="287">
        <f t="shared" ref="AC6:AC13" si="0">SUM(C6:AB6)</f>
        <v>2194601116</v>
      </c>
      <c r="AE6" s="85"/>
    </row>
    <row r="7" spans="1:46">
      <c r="A7" s="393" t="s">
        <v>186</v>
      </c>
      <c r="B7" s="346" t="s">
        <v>437</v>
      </c>
      <c r="C7" s="288">
        <v>0</v>
      </c>
      <c r="D7" s="288">
        <v>0</v>
      </c>
      <c r="E7" s="288">
        <v>0</v>
      </c>
      <c r="F7" s="288">
        <v>0</v>
      </c>
      <c r="G7" s="288">
        <v>0</v>
      </c>
      <c r="H7" s="288">
        <v>0</v>
      </c>
      <c r="I7" s="288">
        <v>0</v>
      </c>
      <c r="J7" s="288">
        <v>0</v>
      </c>
      <c r="K7" s="288">
        <v>0</v>
      </c>
      <c r="L7" s="288">
        <v>0</v>
      </c>
      <c r="M7" s="288">
        <v>0</v>
      </c>
      <c r="N7" s="288">
        <v>0</v>
      </c>
      <c r="O7" s="288">
        <v>0</v>
      </c>
      <c r="P7" s="288">
        <v>0</v>
      </c>
      <c r="Q7" s="288">
        <v>0</v>
      </c>
      <c r="R7" s="288">
        <v>0</v>
      </c>
      <c r="S7" s="288">
        <v>0</v>
      </c>
      <c r="T7" s="288">
        <v>0</v>
      </c>
      <c r="U7" s="288">
        <v>0</v>
      </c>
      <c r="V7" s="288">
        <v>0</v>
      </c>
      <c r="W7" s="288">
        <v>0</v>
      </c>
      <c r="X7" s="288">
        <v>650000</v>
      </c>
      <c r="Y7" s="288">
        <v>0</v>
      </c>
      <c r="Z7" s="288">
        <v>0</v>
      </c>
      <c r="AA7" s="288">
        <v>0</v>
      </c>
      <c r="AB7" s="288">
        <v>0</v>
      </c>
      <c r="AC7" s="289">
        <f t="shared" si="0"/>
        <v>650000</v>
      </c>
    </row>
    <row r="8" spans="1:46">
      <c r="A8" s="393" t="s">
        <v>205</v>
      </c>
      <c r="B8" s="346" t="s">
        <v>438</v>
      </c>
      <c r="C8" s="288">
        <v>0</v>
      </c>
      <c r="D8" s="288">
        <v>912894</v>
      </c>
      <c r="E8" s="288">
        <v>5538855</v>
      </c>
      <c r="F8" s="288">
        <v>0</v>
      </c>
      <c r="G8" s="288">
        <v>0</v>
      </c>
      <c r="H8" s="288">
        <v>0</v>
      </c>
      <c r="I8" s="288">
        <v>781000</v>
      </c>
      <c r="J8" s="288">
        <v>0</v>
      </c>
      <c r="K8" s="288">
        <v>409245</v>
      </c>
      <c r="L8" s="288">
        <v>0</v>
      </c>
      <c r="M8" s="288">
        <v>0</v>
      </c>
      <c r="N8" s="288">
        <v>0</v>
      </c>
      <c r="O8" s="288">
        <v>0</v>
      </c>
      <c r="P8" s="288">
        <v>0</v>
      </c>
      <c r="Q8" s="288">
        <v>378262</v>
      </c>
      <c r="R8" s="288">
        <v>0</v>
      </c>
      <c r="S8" s="288">
        <v>394623</v>
      </c>
      <c r="T8" s="288">
        <v>0</v>
      </c>
      <c r="U8" s="288">
        <v>0</v>
      </c>
      <c r="V8" s="288">
        <v>0</v>
      </c>
      <c r="W8" s="288">
        <v>261798</v>
      </c>
      <c r="X8" s="288">
        <v>0</v>
      </c>
      <c r="Y8" s="288">
        <v>0</v>
      </c>
      <c r="Z8" s="288">
        <v>0</v>
      </c>
      <c r="AA8" s="288">
        <v>75000</v>
      </c>
      <c r="AB8" s="288">
        <v>0</v>
      </c>
      <c r="AC8" s="289">
        <f t="shared" si="0"/>
        <v>8751677</v>
      </c>
    </row>
    <row r="9" spans="1:46">
      <c r="A9" s="394" t="s">
        <v>202</v>
      </c>
      <c r="B9" s="372" t="s">
        <v>439</v>
      </c>
      <c r="C9" s="288">
        <v>-96549</v>
      </c>
      <c r="D9" s="288">
        <v>-2595408</v>
      </c>
      <c r="E9" s="288">
        <v>172798</v>
      </c>
      <c r="F9" s="288">
        <v>0</v>
      </c>
      <c r="G9" s="288">
        <v>0</v>
      </c>
      <c r="H9" s="288">
        <v>0</v>
      </c>
      <c r="I9" s="288">
        <v>0</v>
      </c>
      <c r="J9" s="288">
        <v>0</v>
      </c>
      <c r="K9" s="288">
        <v>-6975</v>
      </c>
      <c r="L9" s="288">
        <v>0</v>
      </c>
      <c r="M9" s="288">
        <v>0</v>
      </c>
      <c r="N9" s="288">
        <v>0</v>
      </c>
      <c r="O9" s="288">
        <v>0</v>
      </c>
      <c r="P9" s="288">
        <v>0</v>
      </c>
      <c r="Q9" s="288">
        <v>0</v>
      </c>
      <c r="R9" s="288">
        <v>0</v>
      </c>
      <c r="S9" s="288">
        <v>0</v>
      </c>
      <c r="T9" s="288">
        <v>0</v>
      </c>
      <c r="U9" s="288">
        <v>-363572</v>
      </c>
      <c r="V9" s="288">
        <v>-28229</v>
      </c>
      <c r="W9" s="288">
        <v>0</v>
      </c>
      <c r="X9" s="288">
        <v>-110078</v>
      </c>
      <c r="Y9" s="288">
        <v>-172739</v>
      </c>
      <c r="Z9" s="288">
        <v>-1929</v>
      </c>
      <c r="AA9" s="288">
        <v>-171706</v>
      </c>
      <c r="AB9" s="288">
        <v>-538887</v>
      </c>
      <c r="AC9" s="289">
        <f t="shared" si="0"/>
        <v>-3913274</v>
      </c>
    </row>
    <row r="10" spans="1:46">
      <c r="A10" s="395" t="s">
        <v>203</v>
      </c>
      <c r="B10" s="290" t="s">
        <v>440</v>
      </c>
      <c r="C10" s="288">
        <v>0</v>
      </c>
      <c r="D10" s="288">
        <v>944792</v>
      </c>
      <c r="E10" s="288">
        <v>798262</v>
      </c>
      <c r="F10" s="288">
        <v>0</v>
      </c>
      <c r="G10" s="288">
        <v>0</v>
      </c>
      <c r="H10" s="288">
        <v>0</v>
      </c>
      <c r="I10" s="288">
        <v>0</v>
      </c>
      <c r="J10" s="288">
        <v>0</v>
      </c>
      <c r="K10" s="288">
        <v>0</v>
      </c>
      <c r="L10" s="288">
        <v>0</v>
      </c>
      <c r="M10" s="288">
        <v>0</v>
      </c>
      <c r="N10" s="288">
        <v>0</v>
      </c>
      <c r="O10" s="288">
        <v>0</v>
      </c>
      <c r="P10" s="288">
        <v>0</v>
      </c>
      <c r="Q10" s="288">
        <v>0</v>
      </c>
      <c r="R10" s="288">
        <v>0</v>
      </c>
      <c r="S10" s="288">
        <v>0</v>
      </c>
      <c r="T10" s="288">
        <v>247632</v>
      </c>
      <c r="U10" s="288">
        <v>27102</v>
      </c>
      <c r="V10" s="288">
        <v>0</v>
      </c>
      <c r="W10" s="288">
        <v>7500</v>
      </c>
      <c r="X10" s="288">
        <v>-59131</v>
      </c>
      <c r="Y10" s="288">
        <v>0</v>
      </c>
      <c r="Z10" s="288">
        <v>0</v>
      </c>
      <c r="AA10" s="288">
        <v>-475000</v>
      </c>
      <c r="AB10" s="288">
        <v>0</v>
      </c>
      <c r="AC10" s="289">
        <f t="shared" si="0"/>
        <v>1491157</v>
      </c>
    </row>
    <row r="11" spans="1:46">
      <c r="A11" s="395" t="s">
        <v>185</v>
      </c>
      <c r="B11" s="290" t="s">
        <v>441</v>
      </c>
      <c r="C11" s="288">
        <v>0</v>
      </c>
      <c r="D11" s="288">
        <v>0</v>
      </c>
      <c r="E11" s="288">
        <v>0</v>
      </c>
      <c r="F11" s="288">
        <v>0</v>
      </c>
      <c r="G11" s="288">
        <v>0</v>
      </c>
      <c r="H11" s="288">
        <v>0</v>
      </c>
      <c r="I11" s="288">
        <v>0</v>
      </c>
      <c r="J11" s="288">
        <v>0</v>
      </c>
      <c r="K11" s="288">
        <v>0</v>
      </c>
      <c r="L11" s="288">
        <v>0</v>
      </c>
      <c r="M11" s="288">
        <v>0</v>
      </c>
      <c r="N11" s="288">
        <v>0</v>
      </c>
      <c r="O11" s="288">
        <v>0</v>
      </c>
      <c r="P11" s="288">
        <v>0</v>
      </c>
      <c r="Q11" s="288">
        <v>-9700</v>
      </c>
      <c r="R11" s="288">
        <v>0</v>
      </c>
      <c r="S11" s="288">
        <v>0</v>
      </c>
      <c r="T11" s="288">
        <v>0</v>
      </c>
      <c r="U11" s="288">
        <v>0</v>
      </c>
      <c r="V11" s="288">
        <v>0</v>
      </c>
      <c r="W11" s="288">
        <v>0</v>
      </c>
      <c r="X11" s="288">
        <v>0</v>
      </c>
      <c r="Y11" s="288">
        <v>0</v>
      </c>
      <c r="Z11" s="288">
        <v>0</v>
      </c>
      <c r="AA11" s="288">
        <v>0</v>
      </c>
      <c r="AB11" s="288">
        <v>0</v>
      </c>
      <c r="AC11" s="289">
        <f t="shared" si="0"/>
        <v>-9700</v>
      </c>
    </row>
    <row r="12" spans="1:46">
      <c r="A12" s="395" t="s">
        <v>204</v>
      </c>
      <c r="B12" s="290" t="s">
        <v>568</v>
      </c>
      <c r="C12" s="288">
        <v>0</v>
      </c>
      <c r="D12" s="288">
        <v>0</v>
      </c>
      <c r="E12" s="288">
        <v>0</v>
      </c>
      <c r="F12" s="288">
        <v>0</v>
      </c>
      <c r="G12" s="288">
        <v>0</v>
      </c>
      <c r="H12" s="288">
        <v>0</v>
      </c>
      <c r="I12" s="288">
        <v>0</v>
      </c>
      <c r="J12" s="288">
        <v>0</v>
      </c>
      <c r="K12" s="288">
        <v>0</v>
      </c>
      <c r="L12" s="288">
        <v>0</v>
      </c>
      <c r="M12" s="288">
        <v>0</v>
      </c>
      <c r="N12" s="288">
        <v>0</v>
      </c>
      <c r="O12" s="288">
        <v>0</v>
      </c>
      <c r="P12" s="288">
        <v>0</v>
      </c>
      <c r="Q12" s="288">
        <v>0</v>
      </c>
      <c r="R12" s="288">
        <v>0</v>
      </c>
      <c r="S12" s="288">
        <v>0</v>
      </c>
      <c r="T12" s="288">
        <v>0</v>
      </c>
      <c r="U12" s="288">
        <v>0</v>
      </c>
      <c r="V12" s="288">
        <v>0</v>
      </c>
      <c r="W12" s="288">
        <v>0</v>
      </c>
      <c r="X12" s="288">
        <v>0</v>
      </c>
      <c r="Y12" s="288">
        <v>0</v>
      </c>
      <c r="Z12" s="288">
        <v>0</v>
      </c>
      <c r="AA12" s="288">
        <v>0</v>
      </c>
      <c r="AB12" s="288">
        <v>0</v>
      </c>
      <c r="AC12" s="289">
        <f t="shared" si="0"/>
        <v>0</v>
      </c>
    </row>
    <row r="13" spans="1:46">
      <c r="A13" s="395" t="s">
        <v>166</v>
      </c>
      <c r="B13" s="290" t="s">
        <v>442</v>
      </c>
      <c r="C13" s="288">
        <v>0</v>
      </c>
      <c r="D13" s="288">
        <v>0</v>
      </c>
      <c r="E13" s="288">
        <v>0</v>
      </c>
      <c r="F13" s="288">
        <v>0</v>
      </c>
      <c r="G13" s="288">
        <v>0</v>
      </c>
      <c r="H13" s="288">
        <v>0</v>
      </c>
      <c r="I13" s="288">
        <v>5856</v>
      </c>
      <c r="J13" s="288">
        <v>0</v>
      </c>
      <c r="K13" s="288">
        <v>0</v>
      </c>
      <c r="L13" s="288">
        <v>0</v>
      </c>
      <c r="M13" s="288">
        <v>0</v>
      </c>
      <c r="N13" s="288">
        <v>0</v>
      </c>
      <c r="O13" s="288">
        <v>0</v>
      </c>
      <c r="P13" s="288">
        <v>0</v>
      </c>
      <c r="Q13" s="288">
        <v>0</v>
      </c>
      <c r="R13" s="288">
        <v>0</v>
      </c>
      <c r="S13" s="288">
        <v>0</v>
      </c>
      <c r="T13" s="288">
        <v>0</v>
      </c>
      <c r="U13" s="288">
        <v>0</v>
      </c>
      <c r="V13" s="288">
        <v>0</v>
      </c>
      <c r="W13" s="288">
        <v>0</v>
      </c>
      <c r="X13" s="288">
        <v>0</v>
      </c>
      <c r="Y13" s="288">
        <v>0</v>
      </c>
      <c r="Z13" s="288">
        <v>0</v>
      </c>
      <c r="AA13" s="288">
        <v>0</v>
      </c>
      <c r="AB13" s="288">
        <v>0</v>
      </c>
      <c r="AC13" s="289">
        <f t="shared" si="0"/>
        <v>5856</v>
      </c>
    </row>
    <row r="14" spans="1:46">
      <c r="A14" s="395" t="s">
        <v>316</v>
      </c>
      <c r="B14" s="290" t="s">
        <v>509</v>
      </c>
      <c r="C14" s="288">
        <v>0</v>
      </c>
      <c r="D14" s="288">
        <v>0</v>
      </c>
      <c r="E14" s="288">
        <v>520974</v>
      </c>
      <c r="F14" s="288">
        <v>0</v>
      </c>
      <c r="G14" s="288">
        <v>0</v>
      </c>
      <c r="H14" s="288">
        <v>0</v>
      </c>
      <c r="I14" s="288">
        <v>0</v>
      </c>
      <c r="J14" s="288">
        <v>0</v>
      </c>
      <c r="K14" s="288">
        <v>0</v>
      </c>
      <c r="L14" s="288">
        <v>0</v>
      </c>
      <c r="M14" s="288">
        <v>0</v>
      </c>
      <c r="N14" s="288">
        <v>0</v>
      </c>
      <c r="O14" s="288">
        <v>100000</v>
      </c>
      <c r="P14" s="288">
        <v>0</v>
      </c>
      <c r="Q14" s="288">
        <v>0</v>
      </c>
      <c r="R14" s="288">
        <v>-100000</v>
      </c>
      <c r="S14" s="288">
        <v>0</v>
      </c>
      <c r="T14" s="288">
        <v>0</v>
      </c>
      <c r="U14" s="288">
        <v>0</v>
      </c>
      <c r="V14" s="288">
        <v>0</v>
      </c>
      <c r="W14" s="288">
        <v>0</v>
      </c>
      <c r="X14" s="288">
        <v>-520974</v>
      </c>
      <c r="Y14" s="288">
        <v>0</v>
      </c>
      <c r="Z14" s="288">
        <v>0</v>
      </c>
      <c r="AA14" s="288">
        <v>0</v>
      </c>
      <c r="AB14" s="288">
        <v>0</v>
      </c>
      <c r="AC14" s="289">
        <f>SUM(C14:AB14)</f>
        <v>0</v>
      </c>
    </row>
    <row r="15" spans="1:46">
      <c r="A15" s="395" t="s">
        <v>315</v>
      </c>
      <c r="B15" s="290" t="s">
        <v>515</v>
      </c>
      <c r="C15" s="288">
        <v>0</v>
      </c>
      <c r="D15" s="288">
        <v>270877</v>
      </c>
      <c r="E15" s="288">
        <v>-222449</v>
      </c>
      <c r="F15" s="288">
        <v>0</v>
      </c>
      <c r="G15" s="288">
        <v>0</v>
      </c>
      <c r="H15" s="288">
        <v>0</v>
      </c>
      <c r="I15" s="288">
        <v>0</v>
      </c>
      <c r="J15" s="288">
        <v>0</v>
      </c>
      <c r="K15" s="288">
        <v>0</v>
      </c>
      <c r="L15" s="288">
        <v>0</v>
      </c>
      <c r="M15" s="288">
        <v>0</v>
      </c>
      <c r="N15" s="288">
        <v>0</v>
      </c>
      <c r="O15" s="288">
        <v>0</v>
      </c>
      <c r="P15" s="288">
        <v>0</v>
      </c>
      <c r="Q15" s="288">
        <v>0</v>
      </c>
      <c r="R15" s="288">
        <v>0</v>
      </c>
      <c r="S15" s="288">
        <v>0</v>
      </c>
      <c r="T15" s="288">
        <v>0</v>
      </c>
      <c r="U15" s="288">
        <v>0</v>
      </c>
      <c r="V15" s="288">
        <v>0</v>
      </c>
      <c r="W15" s="288">
        <v>0</v>
      </c>
      <c r="X15" s="288">
        <v>-758862</v>
      </c>
      <c r="Y15" s="288">
        <v>-30159</v>
      </c>
      <c r="Z15" s="288">
        <v>-27477</v>
      </c>
      <c r="AA15" s="288">
        <v>-34613</v>
      </c>
      <c r="AB15" s="288">
        <v>-49532</v>
      </c>
      <c r="AC15" s="289">
        <f t="shared" ref="AC15:AC16" si="1">SUM(C15:AB15)</f>
        <v>-852215</v>
      </c>
    </row>
    <row r="16" spans="1:46" ht="14.45" customHeight="1">
      <c r="A16" s="395" t="s">
        <v>206</v>
      </c>
      <c r="B16" s="290" t="s">
        <v>516</v>
      </c>
      <c r="C16" s="288">
        <v>0</v>
      </c>
      <c r="D16" s="288">
        <v>4802447</v>
      </c>
      <c r="E16" s="288">
        <v>0</v>
      </c>
      <c r="F16" s="288">
        <v>0</v>
      </c>
      <c r="G16" s="288">
        <v>0</v>
      </c>
      <c r="H16" s="288">
        <v>0</v>
      </c>
      <c r="I16" s="288">
        <v>0</v>
      </c>
      <c r="J16" s="288">
        <v>0</v>
      </c>
      <c r="K16" s="288">
        <v>0</v>
      </c>
      <c r="L16" s="288">
        <v>0</v>
      </c>
      <c r="M16" s="288">
        <v>0</v>
      </c>
      <c r="N16" s="288">
        <v>0</v>
      </c>
      <c r="O16" s="288">
        <v>0</v>
      </c>
      <c r="P16" s="288">
        <v>0</v>
      </c>
      <c r="Q16" s="288">
        <v>0</v>
      </c>
      <c r="R16" s="288">
        <v>0</v>
      </c>
      <c r="S16" s="288">
        <v>0</v>
      </c>
      <c r="T16" s="288">
        <v>0</v>
      </c>
      <c r="U16" s="288">
        <v>0</v>
      </c>
      <c r="V16" s="288">
        <v>0</v>
      </c>
      <c r="W16" s="288">
        <v>0</v>
      </c>
      <c r="X16" s="288">
        <v>0</v>
      </c>
      <c r="Y16" s="288">
        <v>0</v>
      </c>
      <c r="Z16" s="288">
        <v>0</v>
      </c>
      <c r="AA16" s="288">
        <v>0</v>
      </c>
      <c r="AB16" s="288">
        <v>0</v>
      </c>
      <c r="AC16" s="289">
        <f t="shared" si="1"/>
        <v>4802447</v>
      </c>
    </row>
    <row r="17" spans="1:33">
      <c r="A17" s="435" t="s">
        <v>246</v>
      </c>
      <c r="B17" s="436" t="s">
        <v>563</v>
      </c>
      <c r="C17" s="288">
        <v>0</v>
      </c>
      <c r="D17" s="288">
        <v>0</v>
      </c>
      <c r="E17" s="288">
        <v>0</v>
      </c>
      <c r="F17" s="288">
        <v>0</v>
      </c>
      <c r="G17" s="288">
        <v>0</v>
      </c>
      <c r="H17" s="288">
        <v>0</v>
      </c>
      <c r="I17" s="288">
        <v>0</v>
      </c>
      <c r="J17" s="288">
        <v>0</v>
      </c>
      <c r="K17" s="288">
        <v>0</v>
      </c>
      <c r="L17" s="288">
        <v>0</v>
      </c>
      <c r="M17" s="288">
        <v>0</v>
      </c>
      <c r="N17" s="288">
        <v>0</v>
      </c>
      <c r="O17" s="288">
        <v>0</v>
      </c>
      <c r="P17" s="288">
        <v>0</v>
      </c>
      <c r="Q17" s="288">
        <v>0</v>
      </c>
      <c r="R17" s="288">
        <v>0</v>
      </c>
      <c r="S17" s="288">
        <v>0</v>
      </c>
      <c r="T17" s="288">
        <v>0</v>
      </c>
      <c r="U17" s="288">
        <v>0</v>
      </c>
      <c r="V17" s="288">
        <v>0</v>
      </c>
      <c r="W17" s="288">
        <v>0</v>
      </c>
      <c r="X17" s="288">
        <v>0</v>
      </c>
      <c r="Y17" s="288">
        <v>-23234</v>
      </c>
      <c r="Z17" s="288">
        <v>23234</v>
      </c>
      <c r="AA17" s="288">
        <v>0</v>
      </c>
      <c r="AB17" s="288">
        <v>0</v>
      </c>
      <c r="AC17" s="289">
        <f t="shared" ref="AC17" si="2">SUM(C17:AB17)</f>
        <v>0</v>
      </c>
    </row>
    <row r="18" spans="1:33" ht="15.6" customHeight="1">
      <c r="A18" s="435"/>
      <c r="B18" s="436"/>
      <c r="C18" s="437"/>
      <c r="D18" s="437"/>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8"/>
    </row>
    <row r="19" spans="1:33" ht="16.5" thickBot="1">
      <c r="A19" s="373"/>
      <c r="B19" s="374" t="s">
        <v>154</v>
      </c>
      <c r="C19" s="375">
        <f>SUM(C7:C18)</f>
        <v>-96549</v>
      </c>
      <c r="D19" s="375">
        <f t="shared" ref="D19:AC19" si="3">SUM(D7:D18)</f>
        <v>4335602</v>
      </c>
      <c r="E19" s="375">
        <f t="shared" si="3"/>
        <v>6808440</v>
      </c>
      <c r="F19" s="375">
        <f t="shared" si="3"/>
        <v>0</v>
      </c>
      <c r="G19" s="375">
        <f t="shared" si="3"/>
        <v>0</v>
      </c>
      <c r="H19" s="375">
        <f t="shared" si="3"/>
        <v>0</v>
      </c>
      <c r="I19" s="375">
        <f t="shared" si="3"/>
        <v>786856</v>
      </c>
      <c r="J19" s="375">
        <f t="shared" si="3"/>
        <v>0</v>
      </c>
      <c r="K19" s="375">
        <f t="shared" si="3"/>
        <v>402270</v>
      </c>
      <c r="L19" s="375">
        <f t="shared" si="3"/>
        <v>0</v>
      </c>
      <c r="M19" s="375">
        <f t="shared" si="3"/>
        <v>0</v>
      </c>
      <c r="N19" s="375">
        <f t="shared" si="3"/>
        <v>0</v>
      </c>
      <c r="O19" s="375">
        <f t="shared" si="3"/>
        <v>100000</v>
      </c>
      <c r="P19" s="375">
        <f t="shared" si="3"/>
        <v>0</v>
      </c>
      <c r="Q19" s="375">
        <f t="shared" si="3"/>
        <v>368562</v>
      </c>
      <c r="R19" s="375">
        <f t="shared" si="3"/>
        <v>-100000</v>
      </c>
      <c r="S19" s="375">
        <f t="shared" si="3"/>
        <v>394623</v>
      </c>
      <c r="T19" s="375">
        <f t="shared" si="3"/>
        <v>247632</v>
      </c>
      <c r="U19" s="375">
        <f t="shared" si="3"/>
        <v>-336470</v>
      </c>
      <c r="V19" s="375">
        <f t="shared" si="3"/>
        <v>-28229</v>
      </c>
      <c r="W19" s="375">
        <f t="shared" si="3"/>
        <v>269298</v>
      </c>
      <c r="X19" s="375">
        <f t="shared" si="3"/>
        <v>-799045</v>
      </c>
      <c r="Y19" s="375">
        <f t="shared" si="3"/>
        <v>-226132</v>
      </c>
      <c r="Z19" s="375">
        <f t="shared" si="3"/>
        <v>-6172</v>
      </c>
      <c r="AA19" s="375">
        <f t="shared" si="3"/>
        <v>-606319</v>
      </c>
      <c r="AB19" s="375">
        <f t="shared" si="3"/>
        <v>-588419</v>
      </c>
      <c r="AC19" s="396">
        <f t="shared" si="3"/>
        <v>10925948</v>
      </c>
      <c r="AF19" s="85"/>
    </row>
    <row r="20" spans="1:33">
      <c r="A20" s="292"/>
      <c r="B20" s="293" t="s">
        <v>4</v>
      </c>
      <c r="C20" s="288">
        <v>12077419</v>
      </c>
      <c r="D20" s="288">
        <v>573513718</v>
      </c>
      <c r="E20" s="288">
        <v>21602628</v>
      </c>
      <c r="F20" s="288">
        <v>41181180</v>
      </c>
      <c r="G20" s="288">
        <v>7840589</v>
      </c>
      <c r="H20" s="288">
        <v>3918942</v>
      </c>
      <c r="I20" s="288">
        <v>1067810</v>
      </c>
      <c r="J20" s="288">
        <v>13343961</v>
      </c>
      <c r="K20" s="288">
        <v>22157834</v>
      </c>
      <c r="L20" s="288">
        <v>241116910</v>
      </c>
      <c r="M20" s="288">
        <v>140910163</v>
      </c>
      <c r="N20" s="288">
        <v>28754544</v>
      </c>
      <c r="O20" s="288">
        <v>20909791</v>
      </c>
      <c r="P20" s="288">
        <v>6160952</v>
      </c>
      <c r="Q20" s="288">
        <v>23335</v>
      </c>
      <c r="R20" s="288">
        <v>30195798</v>
      </c>
      <c r="S20" s="288">
        <v>4567899</v>
      </c>
      <c r="T20" s="288">
        <v>5505432</v>
      </c>
      <c r="U20" s="288">
        <v>41102212</v>
      </c>
      <c r="V20" s="288">
        <v>2358592</v>
      </c>
      <c r="W20" s="288">
        <v>2474762</v>
      </c>
      <c r="X20" s="288">
        <v>17648055</v>
      </c>
      <c r="Y20" s="288">
        <v>9790497</v>
      </c>
      <c r="Z20" s="288">
        <v>380509</v>
      </c>
      <c r="AA20" s="288">
        <v>25525845</v>
      </c>
      <c r="AB20" s="288">
        <v>17068218</v>
      </c>
      <c r="AC20" s="289">
        <f>SUM(C20:AB20)</f>
        <v>1291197595</v>
      </c>
      <c r="AD20" s="648"/>
      <c r="AE20" s="85"/>
      <c r="AG20" s="85"/>
    </row>
    <row r="21" spans="1:33">
      <c r="A21" s="292"/>
      <c r="B21" s="294" t="s">
        <v>209</v>
      </c>
      <c r="C21" s="288">
        <v>12942657</v>
      </c>
      <c r="D21" s="288">
        <v>228808100</v>
      </c>
      <c r="E21" s="288">
        <v>31475366</v>
      </c>
      <c r="F21" s="288">
        <v>33724668</v>
      </c>
      <c r="G21" s="288">
        <v>4941332</v>
      </c>
      <c r="H21" s="288">
        <v>2428514</v>
      </c>
      <c r="I21" s="288">
        <v>8955900</v>
      </c>
      <c r="J21" s="288">
        <v>253229</v>
      </c>
      <c r="K21" s="288">
        <v>18570022</v>
      </c>
      <c r="L21" s="288">
        <v>283858652</v>
      </c>
      <c r="M21" s="288">
        <v>161513927</v>
      </c>
      <c r="N21" s="288">
        <v>11099464</v>
      </c>
      <c r="O21" s="288">
        <v>3502570</v>
      </c>
      <c r="P21" s="288">
        <v>2261607</v>
      </c>
      <c r="Q21" s="288">
        <v>3632620</v>
      </c>
      <c r="R21" s="288">
        <v>0</v>
      </c>
      <c r="S21" s="288">
        <v>28836506</v>
      </c>
      <c r="T21" s="288">
        <v>2255918</v>
      </c>
      <c r="U21" s="288">
        <v>14871124</v>
      </c>
      <c r="V21" s="288">
        <v>2089692</v>
      </c>
      <c r="W21" s="288">
        <v>7186855</v>
      </c>
      <c r="X21" s="288">
        <v>11049404</v>
      </c>
      <c r="Y21" s="288">
        <v>5379302</v>
      </c>
      <c r="Z21" s="288">
        <v>638309</v>
      </c>
      <c r="AA21" s="288">
        <v>18151312</v>
      </c>
      <c r="AB21" s="288">
        <v>7821727</v>
      </c>
      <c r="AC21" s="289">
        <f>SUM(C21:AB21)</f>
        <v>906248777</v>
      </c>
      <c r="AD21" s="648"/>
      <c r="AE21" s="85"/>
      <c r="AG21" s="85"/>
    </row>
    <row r="22" spans="1:33" ht="16.5" thickBot="1">
      <c r="A22" s="292"/>
      <c r="B22" s="294" t="s">
        <v>34</v>
      </c>
      <c r="C22" s="288">
        <v>0</v>
      </c>
      <c r="D22" s="288">
        <v>6025752</v>
      </c>
      <c r="E22" s="288">
        <v>901192</v>
      </c>
      <c r="F22" s="288">
        <v>0</v>
      </c>
      <c r="G22" s="288">
        <v>0</v>
      </c>
      <c r="H22" s="288">
        <v>0</v>
      </c>
      <c r="I22" s="288">
        <v>6856</v>
      </c>
      <c r="J22" s="288">
        <v>0</v>
      </c>
      <c r="K22" s="288">
        <v>0</v>
      </c>
      <c r="L22" s="288">
        <v>772839</v>
      </c>
      <c r="M22" s="288">
        <v>0</v>
      </c>
      <c r="N22" s="288">
        <v>0</v>
      </c>
      <c r="O22" s="288">
        <v>0</v>
      </c>
      <c r="P22" s="288">
        <v>0</v>
      </c>
      <c r="Q22" s="288">
        <v>0</v>
      </c>
      <c r="R22" s="288">
        <v>0</v>
      </c>
      <c r="S22" s="288">
        <v>0</v>
      </c>
      <c r="T22" s="288">
        <v>247632</v>
      </c>
      <c r="U22" s="288">
        <v>78421</v>
      </c>
      <c r="V22" s="288">
        <v>8000</v>
      </c>
      <c r="W22" s="288">
        <v>7500</v>
      </c>
      <c r="X22" s="288">
        <v>7500</v>
      </c>
      <c r="Y22" s="288">
        <v>0</v>
      </c>
      <c r="Z22" s="288">
        <v>0</v>
      </c>
      <c r="AA22" s="288">
        <v>25000</v>
      </c>
      <c r="AB22" s="288">
        <v>0</v>
      </c>
      <c r="AC22" s="289">
        <f>SUM(C22:AB22)</f>
        <v>8080692</v>
      </c>
      <c r="AE22" s="85"/>
      <c r="AG22" s="85"/>
    </row>
    <row r="23" spans="1:33" ht="16.5" thickBot="1">
      <c r="A23" s="295"/>
      <c r="B23" s="291" t="s">
        <v>229</v>
      </c>
      <c r="C23" s="317">
        <f t="shared" ref="C23:AC23" si="4">C19+C6</f>
        <v>25020076</v>
      </c>
      <c r="D23" s="317">
        <f t="shared" si="4"/>
        <v>808347570</v>
      </c>
      <c r="E23" s="317">
        <f t="shared" si="4"/>
        <v>53979186</v>
      </c>
      <c r="F23" s="317">
        <f t="shared" si="4"/>
        <v>74905848</v>
      </c>
      <c r="G23" s="317">
        <f t="shared" si="4"/>
        <v>12781921</v>
      </c>
      <c r="H23" s="317">
        <f t="shared" si="4"/>
        <v>6347456</v>
      </c>
      <c r="I23" s="317">
        <f t="shared" si="4"/>
        <v>10030566</v>
      </c>
      <c r="J23" s="317">
        <f t="shared" si="4"/>
        <v>13597190</v>
      </c>
      <c r="K23" s="317">
        <f t="shared" si="4"/>
        <v>40727856</v>
      </c>
      <c r="L23" s="317">
        <f t="shared" si="4"/>
        <v>525748401</v>
      </c>
      <c r="M23" s="317">
        <f t="shared" si="4"/>
        <v>302424090</v>
      </c>
      <c r="N23" s="317">
        <f t="shared" si="4"/>
        <v>39854008</v>
      </c>
      <c r="O23" s="317">
        <f t="shared" si="4"/>
        <v>24412361</v>
      </c>
      <c r="P23" s="317">
        <f t="shared" si="4"/>
        <v>8422559</v>
      </c>
      <c r="Q23" s="317">
        <f t="shared" si="4"/>
        <v>3655955</v>
      </c>
      <c r="R23" s="317">
        <f t="shared" si="4"/>
        <v>30195798</v>
      </c>
      <c r="S23" s="317">
        <f t="shared" si="4"/>
        <v>33404405</v>
      </c>
      <c r="T23" s="317">
        <f t="shared" si="4"/>
        <v>8008982</v>
      </c>
      <c r="U23" s="317">
        <f t="shared" si="4"/>
        <v>56051757</v>
      </c>
      <c r="V23" s="317">
        <f t="shared" si="4"/>
        <v>4456284</v>
      </c>
      <c r="W23" s="317">
        <f t="shared" si="4"/>
        <v>9669117</v>
      </c>
      <c r="X23" s="317">
        <f t="shared" si="4"/>
        <v>28704959</v>
      </c>
      <c r="Y23" s="317">
        <f t="shared" si="4"/>
        <v>15169799</v>
      </c>
      <c r="Z23" s="317">
        <f t="shared" si="4"/>
        <v>1018818</v>
      </c>
      <c r="AA23" s="317">
        <f t="shared" si="4"/>
        <v>43702157</v>
      </c>
      <c r="AB23" s="317">
        <f t="shared" si="4"/>
        <v>24889945</v>
      </c>
      <c r="AC23" s="355">
        <f t="shared" si="4"/>
        <v>2205527064</v>
      </c>
      <c r="AF23" s="85"/>
    </row>
    <row r="24" spans="1:33" s="351" customFormat="1">
      <c r="A24" s="17"/>
      <c r="B24" s="17"/>
      <c r="C24" s="114"/>
      <c r="D24" s="390"/>
      <c r="E24" s="391"/>
      <c r="F24" s="390"/>
      <c r="G24" s="390"/>
      <c r="H24" s="390"/>
      <c r="I24" s="390"/>
      <c r="J24" s="390"/>
      <c r="K24" s="390"/>
      <c r="L24" s="390"/>
      <c r="M24" s="390"/>
      <c r="N24" s="390"/>
      <c r="O24" s="390"/>
      <c r="P24" s="391"/>
      <c r="Q24" s="390"/>
      <c r="R24" s="390"/>
      <c r="S24" s="390"/>
      <c r="T24" s="390"/>
      <c r="U24" s="85"/>
      <c r="V24" s="85"/>
      <c r="W24" s="85"/>
      <c r="X24" s="85"/>
      <c r="Y24" s="85"/>
      <c r="Z24" s="85"/>
      <c r="AA24" s="85"/>
      <c r="AB24" s="114"/>
      <c r="AC24" s="114"/>
      <c r="AD24" s="102"/>
      <c r="AE24" s="102"/>
      <c r="AF24" s="350"/>
      <c r="AG24" s="350"/>
    </row>
    <row r="25" spans="1:33">
      <c r="A25" s="102"/>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row>
    <row r="26" spans="1:33">
      <c r="A26" s="102"/>
    </row>
    <row r="27" spans="1:33">
      <c r="A27" s="102"/>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row>
    <row r="28" spans="1:33">
      <c r="A28" s="102"/>
    </row>
    <row r="29" spans="1:33">
      <c r="A29" s="102"/>
    </row>
    <row r="30" spans="1:33">
      <c r="A30" s="102"/>
    </row>
    <row r="31" spans="1:33" s="98" customFormat="1">
      <c r="A31" s="296"/>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row>
    <row r="32" spans="1:33" s="98" customFormat="1">
      <c r="A32" s="296"/>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row>
    <row r="33" spans="1:29" s="297" customFormat="1">
      <c r="A33" s="296"/>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row>
    <row r="34" spans="1:29" s="297" customFormat="1">
      <c r="A34" s="296"/>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297" customFormat="1">
      <c r="A35" s="296"/>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row>
    <row r="36" spans="1:29" s="269" customFormat="1">
      <c r="A36" s="296"/>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58" spans="30:30">
      <c r="AD58" s="298"/>
    </row>
    <row r="59" spans="30:30">
      <c r="AD59" s="298"/>
    </row>
    <row r="60" spans="30:30">
      <c r="AD60" s="298"/>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98"/>
  <sheetViews>
    <sheetView zoomScale="70" zoomScaleNormal="70" zoomScaleSheetLayoutView="70" workbookViewId="0">
      <pane xSplit="3" ySplit="4" topLeftCell="D5" activePane="bottomRight" state="frozen"/>
      <selection activeCell="G35" sqref="G35"/>
      <selection pane="topRight" activeCell="G35" sqref="G35"/>
      <selection pane="bottomLeft" activeCell="G35" sqref="G35"/>
      <selection pane="bottomRight" sqref="A1:L1"/>
    </sheetView>
  </sheetViews>
  <sheetFormatPr defaultColWidth="9.140625" defaultRowHeight="18" customHeight="1"/>
  <cols>
    <col min="1" max="1" width="12.140625" style="430" customWidth="1"/>
    <col min="2" max="2" width="50.85546875" style="430" bestFit="1" customWidth="1"/>
    <col min="3" max="3" width="18.140625" style="431" bestFit="1" customWidth="1"/>
    <col min="4" max="4" width="20" style="431" customWidth="1"/>
    <col min="5" max="5" width="18.5703125" style="431" customWidth="1"/>
    <col min="6" max="6" width="19.85546875" style="432" bestFit="1" customWidth="1"/>
    <col min="7" max="8" width="16.140625" style="432" customWidth="1"/>
    <col min="9" max="9" width="18.140625" style="431" bestFit="1" customWidth="1"/>
    <col min="10" max="10" width="18.7109375" style="431" bestFit="1" customWidth="1"/>
    <col min="11" max="11" width="18.140625" style="431" bestFit="1" customWidth="1"/>
    <col min="12" max="12" width="23.42578125" style="431" customWidth="1"/>
    <col min="13" max="13" width="18.28515625" style="66" customWidth="1"/>
    <col min="14" max="14" width="17.85546875" style="430" bestFit="1" customWidth="1"/>
    <col min="15" max="15" width="15.5703125" style="430" bestFit="1" customWidth="1"/>
    <col min="16" max="16" width="11.7109375" style="430" bestFit="1" customWidth="1"/>
    <col min="17" max="16384" width="9.140625" style="430"/>
  </cols>
  <sheetData>
    <row r="1" spans="1:15" s="404" customFormat="1" ht="18" customHeight="1">
      <c r="A1" s="661" t="s">
        <v>3</v>
      </c>
      <c r="B1" s="661"/>
      <c r="C1" s="661"/>
      <c r="D1" s="661"/>
      <c r="E1" s="661"/>
      <c r="F1" s="661"/>
      <c r="G1" s="661"/>
      <c r="H1" s="661"/>
      <c r="I1" s="661"/>
      <c r="J1" s="661"/>
      <c r="K1" s="661"/>
      <c r="L1" s="661"/>
      <c r="M1" s="108"/>
    </row>
    <row r="2" spans="1:15" s="405" customFormat="1" ht="18" customHeight="1">
      <c r="A2" s="662" t="s">
        <v>404</v>
      </c>
      <c r="B2" s="662"/>
      <c r="C2" s="662"/>
      <c r="D2" s="662"/>
      <c r="E2" s="662"/>
      <c r="F2" s="662"/>
      <c r="G2" s="662"/>
      <c r="H2" s="662"/>
      <c r="I2" s="662"/>
      <c r="J2" s="662"/>
      <c r="K2" s="662"/>
      <c r="L2" s="662"/>
      <c r="M2" s="109"/>
    </row>
    <row r="3" spans="1:15" s="405" customFormat="1" ht="18" customHeight="1">
      <c r="A3" s="663" t="str">
        <f>'Schedule 1'!A3:L3</f>
        <v>Data Through April 30, 2020</v>
      </c>
      <c r="B3" s="663"/>
      <c r="C3" s="663"/>
      <c r="D3" s="663"/>
      <c r="E3" s="663"/>
      <c r="F3" s="663"/>
      <c r="G3" s="663"/>
      <c r="H3" s="663"/>
      <c r="I3" s="663"/>
      <c r="J3" s="663"/>
      <c r="K3" s="663"/>
      <c r="L3" s="663"/>
      <c r="M3" s="109"/>
    </row>
    <row r="4" spans="1:15" s="410" customFormat="1" ht="31.5">
      <c r="A4" s="406"/>
      <c r="B4" s="407"/>
      <c r="C4" s="408" t="s">
        <v>191</v>
      </c>
      <c r="D4" s="408" t="s">
        <v>154</v>
      </c>
      <c r="E4" s="408" t="s">
        <v>210</v>
      </c>
      <c r="F4" s="408" t="s">
        <v>196</v>
      </c>
      <c r="G4" s="408" t="s">
        <v>153</v>
      </c>
      <c r="H4" s="408" t="s">
        <v>31</v>
      </c>
      <c r="I4" s="408" t="s">
        <v>46</v>
      </c>
      <c r="J4" s="408" t="s">
        <v>47</v>
      </c>
      <c r="K4" s="409" t="s">
        <v>32</v>
      </c>
      <c r="L4" s="409" t="s">
        <v>33</v>
      </c>
      <c r="M4" s="109"/>
    </row>
    <row r="5" spans="1:15" s="411" customFormat="1" ht="18" customHeight="1">
      <c r="A5" s="112" t="s">
        <v>22</v>
      </c>
      <c r="B5" s="113" t="s">
        <v>7</v>
      </c>
      <c r="C5" s="114">
        <v>22559807</v>
      </c>
      <c r="D5" s="114">
        <f>E5+G5</f>
        <v>-896801</v>
      </c>
      <c r="E5" s="114">
        <v>-896801</v>
      </c>
      <c r="F5" s="318" t="s">
        <v>500</v>
      </c>
      <c r="G5" s="114">
        <v>0</v>
      </c>
      <c r="H5" s="116"/>
      <c r="I5" s="114">
        <v>21663006</v>
      </c>
      <c r="J5" s="114">
        <v>21414815.170000304</v>
      </c>
      <c r="K5" s="114">
        <v>21462877</v>
      </c>
      <c r="L5" s="114">
        <f>I5-K5</f>
        <v>200129</v>
      </c>
      <c r="M5" s="117">
        <f>I5-C5-D5</f>
        <v>0</v>
      </c>
      <c r="N5" s="412"/>
    </row>
    <row r="6" spans="1:15" s="413" customFormat="1" ht="7.5" customHeight="1">
      <c r="A6" s="112"/>
      <c r="B6" s="113"/>
      <c r="C6" s="114"/>
      <c r="D6" s="114"/>
      <c r="E6" s="114"/>
      <c r="F6" s="318"/>
      <c r="G6" s="116"/>
      <c r="H6" s="116"/>
      <c r="I6" s="114"/>
      <c r="J6" s="114"/>
      <c r="K6" s="114"/>
      <c r="L6" s="114"/>
      <c r="M6" s="117">
        <f t="shared" ref="M6:M52" si="0">I6-C6-D6</f>
        <v>0</v>
      </c>
      <c r="N6" s="412"/>
    </row>
    <row r="7" spans="1:15" s="414" customFormat="1" ht="18" customHeight="1">
      <c r="A7" s="118" t="s">
        <v>230</v>
      </c>
      <c r="B7" s="119"/>
      <c r="C7" s="120">
        <v>22559807</v>
      </c>
      <c r="D7" s="120">
        <f>D5</f>
        <v>-896801</v>
      </c>
      <c r="E7" s="120">
        <f>E5</f>
        <v>-896801</v>
      </c>
      <c r="F7" s="120"/>
      <c r="G7" s="120">
        <f t="shared" ref="G7:L7" si="1">G5</f>
        <v>0</v>
      </c>
      <c r="H7" s="120"/>
      <c r="I7" s="120">
        <f t="shared" si="1"/>
        <v>21663006</v>
      </c>
      <c r="J7" s="120">
        <f t="shared" si="1"/>
        <v>21414815.170000304</v>
      </c>
      <c r="K7" s="120">
        <f t="shared" si="1"/>
        <v>21462877</v>
      </c>
      <c r="L7" s="120">
        <f t="shared" si="1"/>
        <v>200129</v>
      </c>
      <c r="M7" s="117">
        <f t="shared" si="0"/>
        <v>0</v>
      </c>
      <c r="N7" s="412"/>
      <c r="O7" s="411"/>
    </row>
    <row r="8" spans="1:15" s="415" customFormat="1" ht="18" customHeight="1">
      <c r="A8" s="122" t="s">
        <v>23</v>
      </c>
      <c r="B8" s="113" t="s">
        <v>8</v>
      </c>
      <c r="C8" s="114">
        <v>754196575</v>
      </c>
      <c r="D8" s="114">
        <f>E8+G8</f>
        <v>-21808053</v>
      </c>
      <c r="E8" s="114">
        <v>-21808053</v>
      </c>
      <c r="F8" s="318" t="s">
        <v>501</v>
      </c>
      <c r="G8" s="114">
        <v>0</v>
      </c>
      <c r="H8" s="318"/>
      <c r="I8" s="114">
        <v>732388522</v>
      </c>
      <c r="J8" s="114">
        <v>730694559.34992588</v>
      </c>
      <c r="K8" s="114">
        <v>730693983</v>
      </c>
      <c r="L8" s="114">
        <f t="shared" ref="L8:L19" si="2">I8-K8</f>
        <v>1694539</v>
      </c>
      <c r="M8" s="117">
        <f>I8-C8-D8</f>
        <v>0</v>
      </c>
      <c r="N8" s="412"/>
      <c r="O8" s="411"/>
    </row>
    <row r="9" spans="1:15" s="415" customFormat="1" ht="18" customHeight="1">
      <c r="A9" s="122" t="s">
        <v>24</v>
      </c>
      <c r="B9" s="113" t="s">
        <v>9</v>
      </c>
      <c r="C9" s="114">
        <v>48628801</v>
      </c>
      <c r="D9" s="114">
        <f>E9+G9</f>
        <v>-1336079</v>
      </c>
      <c r="E9" s="114">
        <v>-1220011</v>
      </c>
      <c r="F9" s="318" t="s">
        <v>421</v>
      </c>
      <c r="G9" s="114">
        <v>-116068</v>
      </c>
      <c r="H9" s="318" t="s">
        <v>185</v>
      </c>
      <c r="I9" s="114">
        <v>47292722</v>
      </c>
      <c r="J9" s="114">
        <v>43469695.940000504</v>
      </c>
      <c r="K9" s="114">
        <v>44397786</v>
      </c>
      <c r="L9" s="114">
        <f>I9-K9</f>
        <v>2894936</v>
      </c>
      <c r="M9" s="117">
        <f>I9-C9-D9</f>
        <v>0</v>
      </c>
      <c r="N9" s="412"/>
      <c r="O9" s="411"/>
    </row>
    <row r="10" spans="1:15" s="415" customFormat="1" ht="18" customHeight="1">
      <c r="A10" s="122" t="s">
        <v>25</v>
      </c>
      <c r="B10" s="113" t="s">
        <v>168</v>
      </c>
      <c r="C10" s="114">
        <v>71784505</v>
      </c>
      <c r="D10" s="114">
        <f t="shared" ref="D10:D19" si="3">E10+G10</f>
        <v>2500000</v>
      </c>
      <c r="E10" s="114">
        <v>2500000</v>
      </c>
      <c r="F10" s="318" t="s">
        <v>556</v>
      </c>
      <c r="G10" s="114">
        <v>0</v>
      </c>
      <c r="H10" s="318"/>
      <c r="I10" s="114">
        <v>74284505</v>
      </c>
      <c r="J10" s="114">
        <v>73944972.320000008</v>
      </c>
      <c r="K10" s="114">
        <v>74245988</v>
      </c>
      <c r="L10" s="114">
        <f t="shared" si="2"/>
        <v>38517</v>
      </c>
      <c r="M10" s="117">
        <f>I10-C10-D10</f>
        <v>0</v>
      </c>
      <c r="N10" s="412"/>
      <c r="O10" s="411"/>
    </row>
    <row r="11" spans="1:15" s="415" customFormat="1" ht="18" customHeight="1">
      <c r="A11" s="122" t="s">
        <v>26</v>
      </c>
      <c r="B11" s="113" t="s">
        <v>169</v>
      </c>
      <c r="C11" s="114">
        <v>10065312</v>
      </c>
      <c r="D11" s="114">
        <f t="shared" si="3"/>
        <v>5125228</v>
      </c>
      <c r="E11" s="114">
        <v>5125228</v>
      </c>
      <c r="F11" s="318" t="s">
        <v>557</v>
      </c>
      <c r="G11" s="114">
        <v>0</v>
      </c>
      <c r="H11" s="115"/>
      <c r="I11" s="114">
        <v>15190540</v>
      </c>
      <c r="J11" s="114">
        <v>15249492.110000001</v>
      </c>
      <c r="K11" s="114">
        <v>15212612</v>
      </c>
      <c r="L11" s="114">
        <f t="shared" si="2"/>
        <v>-22072</v>
      </c>
      <c r="M11" s="117">
        <f t="shared" si="0"/>
        <v>0</v>
      </c>
      <c r="N11" s="412"/>
      <c r="O11" s="411"/>
    </row>
    <row r="12" spans="1:15" s="415" customFormat="1" ht="18" customHeight="1">
      <c r="A12" s="122" t="s">
        <v>27</v>
      </c>
      <c r="B12" s="113" t="s">
        <v>170</v>
      </c>
      <c r="C12" s="114">
        <v>3488221</v>
      </c>
      <c r="D12" s="114">
        <f t="shared" si="3"/>
        <v>789937</v>
      </c>
      <c r="E12" s="114">
        <v>789937</v>
      </c>
      <c r="F12" s="318" t="s">
        <v>202</v>
      </c>
      <c r="G12" s="114">
        <v>0</v>
      </c>
      <c r="H12" s="115"/>
      <c r="I12" s="114">
        <v>4278158</v>
      </c>
      <c r="J12" s="114">
        <v>4178723.9699999974</v>
      </c>
      <c r="K12" s="114">
        <v>4278300</v>
      </c>
      <c r="L12" s="114">
        <f t="shared" si="2"/>
        <v>-142</v>
      </c>
      <c r="M12" s="117">
        <f t="shared" si="0"/>
        <v>0</v>
      </c>
      <c r="N12" s="412"/>
      <c r="O12" s="411"/>
    </row>
    <row r="13" spans="1:15" s="415" customFormat="1" ht="18" customHeight="1">
      <c r="A13" s="122" t="s">
        <v>106</v>
      </c>
      <c r="B13" s="113" t="s">
        <v>11</v>
      </c>
      <c r="C13" s="114">
        <v>9789514</v>
      </c>
      <c r="D13" s="114">
        <f t="shared" si="3"/>
        <v>-148846</v>
      </c>
      <c r="E13" s="114">
        <v>-148846</v>
      </c>
      <c r="F13" s="115" t="s">
        <v>443</v>
      </c>
      <c r="G13" s="114">
        <v>0</v>
      </c>
      <c r="H13" s="115"/>
      <c r="I13" s="114">
        <v>9640668</v>
      </c>
      <c r="J13" s="114">
        <v>8572745.7300000116</v>
      </c>
      <c r="K13" s="114">
        <v>9802949</v>
      </c>
      <c r="L13" s="114">
        <f t="shared" si="2"/>
        <v>-162281</v>
      </c>
      <c r="M13" s="117">
        <f t="shared" si="0"/>
        <v>0</v>
      </c>
      <c r="N13" s="412"/>
      <c r="O13" s="411"/>
    </row>
    <row r="14" spans="1:15" s="415" customFormat="1" ht="18" customHeight="1">
      <c r="A14" s="122" t="s">
        <v>107</v>
      </c>
      <c r="B14" s="113" t="s">
        <v>171</v>
      </c>
      <c r="C14" s="114">
        <v>8568414</v>
      </c>
      <c r="D14" s="114">
        <f t="shared" si="3"/>
        <v>11437352</v>
      </c>
      <c r="E14" s="114">
        <v>11437352</v>
      </c>
      <c r="F14" s="318" t="s">
        <v>502</v>
      </c>
      <c r="G14" s="114">
        <v>0</v>
      </c>
      <c r="H14" s="115"/>
      <c r="I14" s="114">
        <v>20005766</v>
      </c>
      <c r="J14" s="114">
        <v>19780356.839999992</v>
      </c>
      <c r="K14" s="114">
        <v>20438065</v>
      </c>
      <c r="L14" s="114">
        <f t="shared" si="2"/>
        <v>-432299</v>
      </c>
      <c r="M14" s="117">
        <f t="shared" si="0"/>
        <v>0</v>
      </c>
      <c r="N14" s="412"/>
      <c r="O14" s="411"/>
    </row>
    <row r="15" spans="1:15" s="415" customFormat="1" ht="18" customHeight="1">
      <c r="A15" s="122" t="s">
        <v>108</v>
      </c>
      <c r="B15" s="113" t="s">
        <v>172</v>
      </c>
      <c r="C15" s="114">
        <v>39152551</v>
      </c>
      <c r="D15" s="114">
        <f t="shared" si="3"/>
        <v>7555790</v>
      </c>
      <c r="E15" s="114">
        <v>7555790</v>
      </c>
      <c r="F15" s="318" t="s">
        <v>425</v>
      </c>
      <c r="G15" s="114">
        <v>0</v>
      </c>
      <c r="H15" s="115"/>
      <c r="I15" s="114">
        <v>46708341</v>
      </c>
      <c r="J15" s="114">
        <v>45201530.340000115</v>
      </c>
      <c r="K15" s="114">
        <v>46671857</v>
      </c>
      <c r="L15" s="114">
        <f t="shared" si="2"/>
        <v>36484</v>
      </c>
      <c r="M15" s="117">
        <f t="shared" si="0"/>
        <v>0</v>
      </c>
      <c r="N15" s="412"/>
      <c r="O15" s="411"/>
    </row>
    <row r="16" spans="1:15" s="415" customFormat="1" ht="18" customHeight="1">
      <c r="A16" s="122" t="s">
        <v>109</v>
      </c>
      <c r="B16" s="113" t="s">
        <v>173</v>
      </c>
      <c r="C16" s="114">
        <v>467704289</v>
      </c>
      <c r="D16" s="114">
        <f t="shared" si="3"/>
        <v>69727686</v>
      </c>
      <c r="E16" s="114">
        <v>69727686</v>
      </c>
      <c r="F16" s="318" t="s">
        <v>558</v>
      </c>
      <c r="G16" s="114">
        <v>0</v>
      </c>
      <c r="H16" s="115"/>
      <c r="I16" s="114">
        <v>537431975</v>
      </c>
      <c r="J16" s="114">
        <v>522218373.91000074</v>
      </c>
      <c r="K16" s="114">
        <v>528600492</v>
      </c>
      <c r="L16" s="114">
        <f t="shared" si="2"/>
        <v>8831483</v>
      </c>
      <c r="M16" s="117">
        <f t="shared" si="0"/>
        <v>0</v>
      </c>
      <c r="N16" s="412"/>
      <c r="O16" s="411"/>
    </row>
    <row r="17" spans="1:15" s="415" customFormat="1" ht="18" customHeight="1">
      <c r="A17" s="122" t="s">
        <v>110</v>
      </c>
      <c r="B17" s="113" t="s">
        <v>174</v>
      </c>
      <c r="C17" s="114">
        <v>289947795</v>
      </c>
      <c r="D17" s="114">
        <f t="shared" si="3"/>
        <v>2671563</v>
      </c>
      <c r="E17" s="114">
        <v>2671563</v>
      </c>
      <c r="F17" s="318" t="s">
        <v>204</v>
      </c>
      <c r="G17" s="114">
        <v>0</v>
      </c>
      <c r="H17" s="115"/>
      <c r="I17" s="114">
        <v>292619358</v>
      </c>
      <c r="J17" s="114">
        <v>290615060.24000001</v>
      </c>
      <c r="K17" s="114">
        <v>291938070</v>
      </c>
      <c r="L17" s="114">
        <f t="shared" si="2"/>
        <v>681288</v>
      </c>
      <c r="M17" s="117">
        <f t="shared" si="0"/>
        <v>0</v>
      </c>
      <c r="N17" s="412"/>
      <c r="O17" s="411"/>
    </row>
    <row r="18" spans="1:15" s="415" customFormat="1" ht="18" customHeight="1">
      <c r="A18" s="122" t="s">
        <v>111</v>
      </c>
      <c r="B18" s="113" t="s">
        <v>175</v>
      </c>
      <c r="C18" s="114">
        <v>39981076</v>
      </c>
      <c r="D18" s="114">
        <f t="shared" si="3"/>
        <v>-9647447</v>
      </c>
      <c r="E18" s="114">
        <v>-9647447</v>
      </c>
      <c r="F18" s="318" t="s">
        <v>559</v>
      </c>
      <c r="G18" s="114">
        <v>0</v>
      </c>
      <c r="H18" s="115"/>
      <c r="I18" s="114">
        <v>30333629</v>
      </c>
      <c r="J18" s="114">
        <v>28702012.509999998</v>
      </c>
      <c r="K18" s="114">
        <v>29552074</v>
      </c>
      <c r="L18" s="114">
        <f t="shared" si="2"/>
        <v>781555</v>
      </c>
      <c r="M18" s="117">
        <f t="shared" si="0"/>
        <v>0</v>
      </c>
      <c r="N18" s="412"/>
      <c r="O18" s="411"/>
    </row>
    <row r="19" spans="1:15" s="415" customFormat="1" ht="18" customHeight="1">
      <c r="A19" s="122" t="s">
        <v>262</v>
      </c>
      <c r="B19" s="123" t="s">
        <v>314</v>
      </c>
      <c r="C19" s="114">
        <v>0</v>
      </c>
      <c r="D19" s="114">
        <f t="shared" si="3"/>
        <v>7239923</v>
      </c>
      <c r="E19" s="114">
        <v>7239923</v>
      </c>
      <c r="F19" s="318" t="s">
        <v>422</v>
      </c>
      <c r="G19" s="114">
        <v>0</v>
      </c>
      <c r="H19" s="115"/>
      <c r="I19" s="114">
        <v>7239923</v>
      </c>
      <c r="J19" s="114">
        <v>7260879.1200000094</v>
      </c>
      <c r="K19" s="114">
        <v>7371357</v>
      </c>
      <c r="L19" s="114">
        <f t="shared" si="2"/>
        <v>-131434</v>
      </c>
      <c r="M19" s="117">
        <f t="shared" si="0"/>
        <v>0</v>
      </c>
      <c r="N19" s="412"/>
      <c r="O19" s="411"/>
    </row>
    <row r="20" spans="1:15" s="416" customFormat="1" ht="7.5" customHeight="1">
      <c r="A20" s="122"/>
      <c r="B20" s="123"/>
      <c r="C20" s="114"/>
      <c r="D20" s="114"/>
      <c r="E20" s="114"/>
      <c r="F20" s="318"/>
      <c r="G20" s="115"/>
      <c r="H20" s="115"/>
      <c r="I20" s="114"/>
      <c r="J20" s="114"/>
      <c r="K20" s="114"/>
      <c r="L20" s="114"/>
      <c r="M20" s="117">
        <f t="shared" si="0"/>
        <v>0</v>
      </c>
      <c r="N20" s="412"/>
      <c r="O20" s="413"/>
    </row>
    <row r="21" spans="1:15" s="414" customFormat="1" ht="18" customHeight="1">
      <c r="A21" s="118" t="s">
        <v>231</v>
      </c>
      <c r="B21" s="119"/>
      <c r="C21" s="120">
        <f>SUM(C8:C19)</f>
        <v>1743307053</v>
      </c>
      <c r="D21" s="120">
        <f>SUM(D8:D19)</f>
        <v>74107054</v>
      </c>
      <c r="E21" s="120">
        <f>SUM(E8:E19)</f>
        <v>74223122</v>
      </c>
      <c r="F21" s="120"/>
      <c r="G21" s="120">
        <f t="shared" ref="G21:L21" si="4">SUM(G8:G19)</f>
        <v>-116068</v>
      </c>
      <c r="H21" s="120"/>
      <c r="I21" s="120">
        <f t="shared" si="4"/>
        <v>1817414107</v>
      </c>
      <c r="J21" s="120">
        <f t="shared" si="4"/>
        <v>1789888402.3799276</v>
      </c>
      <c r="K21" s="120">
        <f t="shared" si="4"/>
        <v>1803203533</v>
      </c>
      <c r="L21" s="120">
        <f t="shared" si="4"/>
        <v>14210574</v>
      </c>
      <c r="M21" s="117">
        <f t="shared" si="0"/>
        <v>0</v>
      </c>
      <c r="N21" s="412"/>
      <c r="O21" s="411"/>
    </row>
    <row r="22" spans="1:15" s="415" customFormat="1" ht="18" customHeight="1">
      <c r="A22" s="122" t="s">
        <v>28</v>
      </c>
      <c r="B22" s="113" t="s">
        <v>14</v>
      </c>
      <c r="C22" s="114">
        <v>24312359</v>
      </c>
      <c r="D22" s="114">
        <f t="shared" ref="D22:D27" si="5">E22+G22</f>
        <v>0</v>
      </c>
      <c r="E22" s="114">
        <v>0</v>
      </c>
      <c r="F22" s="318"/>
      <c r="G22" s="114">
        <v>0</v>
      </c>
      <c r="H22" s="115"/>
      <c r="I22" s="114">
        <v>24312359</v>
      </c>
      <c r="J22" s="114">
        <v>24308384.839999996</v>
      </c>
      <c r="K22" s="114">
        <v>24312359</v>
      </c>
      <c r="L22" s="114">
        <f t="shared" ref="L22:L27" si="6">I22-K22</f>
        <v>0</v>
      </c>
      <c r="M22" s="117">
        <f t="shared" si="0"/>
        <v>0</v>
      </c>
      <c r="N22" s="412"/>
      <c r="O22" s="411"/>
    </row>
    <row r="23" spans="1:15" s="415" customFormat="1" ht="18" customHeight="1">
      <c r="A23" s="122" t="s">
        <v>112</v>
      </c>
      <c r="B23" s="113" t="s">
        <v>15</v>
      </c>
      <c r="C23" s="114">
        <v>8422559</v>
      </c>
      <c r="D23" s="114">
        <f t="shared" si="5"/>
        <v>30000</v>
      </c>
      <c r="E23" s="114">
        <v>30000</v>
      </c>
      <c r="F23" s="318" t="s">
        <v>202</v>
      </c>
      <c r="G23" s="114">
        <v>0</v>
      </c>
      <c r="H23" s="115"/>
      <c r="I23" s="114">
        <v>8452559</v>
      </c>
      <c r="J23" s="114">
        <v>8438901.4800000004</v>
      </c>
      <c r="K23" s="114">
        <v>8452559</v>
      </c>
      <c r="L23" s="114">
        <f t="shared" si="6"/>
        <v>0</v>
      </c>
      <c r="M23" s="117">
        <f t="shared" si="0"/>
        <v>0</v>
      </c>
      <c r="N23" s="412"/>
      <c r="O23" s="411"/>
    </row>
    <row r="24" spans="1:15" s="415" customFormat="1" ht="18" customHeight="1">
      <c r="A24" s="122" t="s">
        <v>113</v>
      </c>
      <c r="B24" s="113" t="s">
        <v>16</v>
      </c>
      <c r="C24" s="114">
        <v>3607157</v>
      </c>
      <c r="D24" s="114">
        <f t="shared" si="5"/>
        <v>-45584</v>
      </c>
      <c r="E24" s="114">
        <v>-45584</v>
      </c>
      <c r="F24" s="318" t="s">
        <v>410</v>
      </c>
      <c r="G24" s="114">
        <v>0</v>
      </c>
      <c r="H24" s="115"/>
      <c r="I24" s="114">
        <v>3561573</v>
      </c>
      <c r="J24" s="114">
        <v>2870225.77</v>
      </c>
      <c r="K24" s="114">
        <v>3560924</v>
      </c>
      <c r="L24" s="114">
        <f t="shared" si="6"/>
        <v>649</v>
      </c>
      <c r="M24" s="117">
        <f t="shared" si="0"/>
        <v>0</v>
      </c>
      <c r="N24" s="412"/>
      <c r="O24" s="411"/>
    </row>
    <row r="25" spans="1:15" s="415" customFormat="1" ht="18" customHeight="1">
      <c r="A25" s="122" t="s">
        <v>99</v>
      </c>
      <c r="B25" s="113" t="s">
        <v>143</v>
      </c>
      <c r="C25" s="114">
        <v>29589697</v>
      </c>
      <c r="D25" s="114">
        <f t="shared" si="5"/>
        <v>65000</v>
      </c>
      <c r="E25" s="114">
        <v>65000</v>
      </c>
      <c r="F25" s="318" t="s">
        <v>206</v>
      </c>
      <c r="G25" s="114">
        <v>0</v>
      </c>
      <c r="H25" s="115"/>
      <c r="I25" s="114">
        <v>29654697</v>
      </c>
      <c r="J25" s="114">
        <v>29563029.030000031</v>
      </c>
      <c r="K25" s="114">
        <v>29643207</v>
      </c>
      <c r="L25" s="114">
        <f t="shared" si="6"/>
        <v>11490</v>
      </c>
      <c r="M25" s="117">
        <f t="shared" si="0"/>
        <v>0</v>
      </c>
      <c r="N25" s="412"/>
      <c r="O25" s="411"/>
    </row>
    <row r="26" spans="1:15" s="415" customFormat="1" ht="18" customHeight="1">
      <c r="A26" s="122" t="s">
        <v>100</v>
      </c>
      <c r="B26" s="113" t="s">
        <v>303</v>
      </c>
      <c r="C26" s="114">
        <v>31490335</v>
      </c>
      <c r="D26" s="114">
        <f t="shared" si="5"/>
        <v>2932849</v>
      </c>
      <c r="E26" s="114">
        <v>2932849</v>
      </c>
      <c r="F26" s="318" t="s">
        <v>185</v>
      </c>
      <c r="G26" s="114">
        <v>0</v>
      </c>
      <c r="H26" s="115"/>
      <c r="I26" s="114">
        <v>34423184</v>
      </c>
      <c r="J26" s="114">
        <v>33050019.10000002</v>
      </c>
      <c r="K26" s="114">
        <v>32885021</v>
      </c>
      <c r="L26" s="114">
        <f t="shared" si="6"/>
        <v>1538163</v>
      </c>
      <c r="M26" s="117">
        <f>I26-C26-D26</f>
        <v>0</v>
      </c>
      <c r="N26" s="412"/>
      <c r="O26" s="411"/>
    </row>
    <row r="27" spans="1:15" s="415" customFormat="1" ht="18" customHeight="1">
      <c r="A27" s="122" t="s">
        <v>114</v>
      </c>
      <c r="B27" s="113" t="s">
        <v>144</v>
      </c>
      <c r="C27" s="114">
        <v>7489707</v>
      </c>
      <c r="D27" s="114">
        <f t="shared" si="5"/>
        <v>-416979</v>
      </c>
      <c r="E27" s="114">
        <v>-416979</v>
      </c>
      <c r="F27" s="318" t="s">
        <v>570</v>
      </c>
      <c r="G27" s="114">
        <v>0</v>
      </c>
      <c r="H27" s="318"/>
      <c r="I27" s="114">
        <v>7072727.9999999991</v>
      </c>
      <c r="J27" s="114">
        <v>6994539.8800000083</v>
      </c>
      <c r="K27" s="114">
        <v>6994538</v>
      </c>
      <c r="L27" s="114">
        <f t="shared" si="6"/>
        <v>78189.999999999069</v>
      </c>
      <c r="M27" s="117">
        <f>I27-C27-D27</f>
        <v>-9.3132257461547852E-10</v>
      </c>
      <c r="N27" s="412"/>
      <c r="O27" s="411"/>
    </row>
    <row r="28" spans="1:15" s="416" customFormat="1" ht="7.5" customHeight="1">
      <c r="A28" s="122"/>
      <c r="B28" s="113"/>
      <c r="C28" s="114"/>
      <c r="D28" s="114"/>
      <c r="E28" s="114"/>
      <c r="F28" s="318"/>
      <c r="G28" s="115"/>
      <c r="H28" s="115"/>
      <c r="I28" s="114"/>
      <c r="J28" s="114"/>
      <c r="K28" s="114"/>
      <c r="L28" s="114"/>
      <c r="M28" s="117">
        <f t="shared" si="0"/>
        <v>0</v>
      </c>
      <c r="N28" s="412"/>
      <c r="O28" s="413"/>
    </row>
    <row r="29" spans="1:15" s="414" customFormat="1" ht="18" customHeight="1">
      <c r="A29" s="118" t="s">
        <v>232</v>
      </c>
      <c r="B29" s="119"/>
      <c r="C29" s="120">
        <f>SUM(C22:C27)</f>
        <v>104911814</v>
      </c>
      <c r="D29" s="120">
        <f>SUM(D22:D27)</f>
        <v>2565286</v>
      </c>
      <c r="E29" s="120">
        <f>SUM(E22:E27)</f>
        <v>2565286</v>
      </c>
      <c r="F29" s="120"/>
      <c r="G29" s="120">
        <f>SUM(G22:G27)</f>
        <v>0</v>
      </c>
      <c r="H29" s="120"/>
      <c r="I29" s="120">
        <f>SUM(I22:I27)</f>
        <v>107477100</v>
      </c>
      <c r="J29" s="120">
        <f>SUM(J22:J27)</f>
        <v>105225100.10000005</v>
      </c>
      <c r="K29" s="120">
        <f>SUM(K22:K27)</f>
        <v>105848608</v>
      </c>
      <c r="L29" s="120">
        <f>SUM(L22:L27)</f>
        <v>1628491.9999999991</v>
      </c>
      <c r="M29" s="117">
        <f t="shared" si="0"/>
        <v>0</v>
      </c>
      <c r="N29" s="412"/>
      <c r="O29" s="411"/>
    </row>
    <row r="30" spans="1:15" s="415" customFormat="1" ht="18" customHeight="1">
      <c r="A30" s="122" t="s">
        <v>101</v>
      </c>
      <c r="B30" s="113" t="s">
        <v>176</v>
      </c>
      <c r="C30" s="114">
        <v>47708113</v>
      </c>
      <c r="D30" s="114">
        <f>E30+G30</f>
        <v>-395426</v>
      </c>
      <c r="E30" s="114">
        <v>-395426</v>
      </c>
      <c r="F30" s="115" t="s">
        <v>376</v>
      </c>
      <c r="G30" s="114">
        <v>0</v>
      </c>
      <c r="H30" s="115"/>
      <c r="I30" s="114">
        <v>47312687</v>
      </c>
      <c r="J30" s="114">
        <v>45152674.32000003</v>
      </c>
      <c r="K30" s="114">
        <v>45497218</v>
      </c>
      <c r="L30" s="114">
        <f>I30-K30</f>
        <v>1815469</v>
      </c>
      <c r="M30" s="117">
        <f t="shared" si="0"/>
        <v>0</v>
      </c>
      <c r="N30" s="412"/>
      <c r="O30" s="411"/>
    </row>
    <row r="31" spans="1:15" s="415" customFormat="1" ht="18" customHeight="1">
      <c r="A31" s="122" t="s">
        <v>102</v>
      </c>
      <c r="B31" s="113" t="s">
        <v>115</v>
      </c>
      <c r="C31" s="114">
        <v>5085190</v>
      </c>
      <c r="D31" s="114">
        <f>E31+G31</f>
        <v>-883501</v>
      </c>
      <c r="E31" s="114">
        <v>-883501</v>
      </c>
      <c r="F31" s="115" t="s">
        <v>546</v>
      </c>
      <c r="G31" s="114">
        <v>0</v>
      </c>
      <c r="H31" s="115"/>
      <c r="I31" s="114">
        <v>4201689</v>
      </c>
      <c r="J31" s="114">
        <v>3959707.3399999985</v>
      </c>
      <c r="K31" s="114">
        <v>4216181</v>
      </c>
      <c r="L31" s="114">
        <f>I31-K31</f>
        <v>-14492</v>
      </c>
      <c r="M31" s="117">
        <f t="shared" si="0"/>
        <v>0</v>
      </c>
      <c r="N31" s="412"/>
      <c r="O31" s="411"/>
    </row>
    <row r="32" spans="1:15" s="415" customFormat="1" ht="18" customHeight="1">
      <c r="A32" s="122" t="s">
        <v>103</v>
      </c>
      <c r="B32" s="113" t="s">
        <v>177</v>
      </c>
      <c r="C32" s="114">
        <v>9399818</v>
      </c>
      <c r="D32" s="114">
        <f>E32+G32</f>
        <v>312000</v>
      </c>
      <c r="E32" s="114">
        <v>312000</v>
      </c>
      <c r="F32" s="318" t="s">
        <v>545</v>
      </c>
      <c r="G32" s="114">
        <v>0</v>
      </c>
      <c r="H32" s="115"/>
      <c r="I32" s="114">
        <v>9711818</v>
      </c>
      <c r="J32" s="114">
        <v>9434172.7700000033</v>
      </c>
      <c r="K32" s="114">
        <v>9514820</v>
      </c>
      <c r="L32" s="114">
        <f>I32-K32</f>
        <v>196998</v>
      </c>
      <c r="M32" s="117">
        <f t="shared" si="0"/>
        <v>0</v>
      </c>
      <c r="N32" s="412"/>
      <c r="O32" s="411"/>
    </row>
    <row r="33" spans="1:16" s="416" customFormat="1" ht="7.5" customHeight="1">
      <c r="A33" s="122"/>
      <c r="B33" s="113"/>
      <c r="C33" s="114"/>
      <c r="D33" s="114"/>
      <c r="E33" s="114"/>
      <c r="F33" s="318"/>
      <c r="G33" s="115"/>
      <c r="H33" s="115"/>
      <c r="I33" s="114"/>
      <c r="J33" s="114"/>
      <c r="K33" s="114"/>
      <c r="L33" s="114"/>
      <c r="M33" s="117">
        <f t="shared" si="0"/>
        <v>0</v>
      </c>
      <c r="N33" s="412"/>
      <c r="O33" s="413"/>
    </row>
    <row r="34" spans="1:16" s="415" customFormat="1" ht="18" customHeight="1">
      <c r="A34" s="124" t="s">
        <v>233</v>
      </c>
      <c r="B34" s="119"/>
      <c r="C34" s="120">
        <f>SUM(C30:C32)</f>
        <v>62193121</v>
      </c>
      <c r="D34" s="120">
        <f>SUM(D30:D32)</f>
        <v>-966927</v>
      </c>
      <c r="E34" s="120">
        <f>SUM(E30:E32)</f>
        <v>-966927</v>
      </c>
      <c r="F34" s="319"/>
      <c r="G34" s="121">
        <f>SUM(G30:G32)</f>
        <v>0</v>
      </c>
      <c r="H34" s="120"/>
      <c r="I34" s="120">
        <f>SUM(I30:I32)</f>
        <v>61226194</v>
      </c>
      <c r="J34" s="120">
        <f>SUM(J30:J32)</f>
        <v>58546554.43000003</v>
      </c>
      <c r="K34" s="120">
        <f>SUM(K30:K32)</f>
        <v>59228219</v>
      </c>
      <c r="L34" s="120">
        <f>SUM(L30:L32)</f>
        <v>1997975</v>
      </c>
      <c r="M34" s="117">
        <f t="shared" si="0"/>
        <v>0</v>
      </c>
      <c r="N34" s="412"/>
      <c r="O34" s="411"/>
    </row>
    <row r="35" spans="1:16" s="415" customFormat="1" ht="18" customHeight="1">
      <c r="A35" s="122" t="s">
        <v>104</v>
      </c>
      <c r="B35" s="125" t="s">
        <v>18</v>
      </c>
      <c r="C35" s="114">
        <v>22921876</v>
      </c>
      <c r="D35" s="114">
        <f>E35+G35</f>
        <v>2825814</v>
      </c>
      <c r="E35" s="114">
        <v>2793196</v>
      </c>
      <c r="F35" s="318" t="s">
        <v>560</v>
      </c>
      <c r="G35" s="114">
        <v>32618</v>
      </c>
      <c r="H35" s="115" t="s">
        <v>206</v>
      </c>
      <c r="I35" s="114">
        <v>25747690</v>
      </c>
      <c r="J35" s="114">
        <v>24731404.390000537</v>
      </c>
      <c r="K35" s="114">
        <v>24817854</v>
      </c>
      <c r="L35" s="114">
        <f>I35-K35</f>
        <v>929836</v>
      </c>
      <c r="M35" s="117">
        <f t="shared" si="0"/>
        <v>0</v>
      </c>
      <c r="N35" s="412"/>
      <c r="O35" s="411"/>
    </row>
    <row r="36" spans="1:16" s="415" customFormat="1" ht="18" customHeight="1">
      <c r="A36" s="122" t="s">
        <v>263</v>
      </c>
      <c r="B36" s="125" t="s">
        <v>19</v>
      </c>
      <c r="C36" s="114">
        <v>11560395</v>
      </c>
      <c r="D36" s="114">
        <f>E36+G36</f>
        <v>1700091</v>
      </c>
      <c r="E36" s="114">
        <v>1700091</v>
      </c>
      <c r="F36" s="115" t="s">
        <v>480</v>
      </c>
      <c r="G36" s="114">
        <v>0</v>
      </c>
      <c r="H36" s="115"/>
      <c r="I36" s="114">
        <v>13260486</v>
      </c>
      <c r="J36" s="114">
        <v>12837630.619999623</v>
      </c>
      <c r="K36" s="114">
        <v>12849652</v>
      </c>
      <c r="L36" s="114">
        <f>I36-K36</f>
        <v>410834</v>
      </c>
      <c r="M36" s="117">
        <f t="shared" si="0"/>
        <v>0</v>
      </c>
      <c r="N36" s="412"/>
      <c r="O36" s="411"/>
    </row>
    <row r="37" spans="1:16" s="415" customFormat="1" ht="18" customHeight="1">
      <c r="A37" s="122" t="s">
        <v>264</v>
      </c>
      <c r="B37" s="125" t="s">
        <v>20</v>
      </c>
      <c r="C37" s="114">
        <v>1224397</v>
      </c>
      <c r="D37" s="114">
        <f>E37+G37</f>
        <v>-126052</v>
      </c>
      <c r="E37" s="114">
        <v>-126052</v>
      </c>
      <c r="F37" s="115" t="s">
        <v>423</v>
      </c>
      <c r="G37" s="114">
        <v>0</v>
      </c>
      <c r="H37" s="115"/>
      <c r="I37" s="114">
        <v>1098345</v>
      </c>
      <c r="J37" s="114">
        <v>896233.11000000592</v>
      </c>
      <c r="K37" s="114">
        <v>896233</v>
      </c>
      <c r="L37" s="114">
        <f>I37-K37</f>
        <v>202112</v>
      </c>
      <c r="M37" s="117">
        <f t="shared" si="0"/>
        <v>0</v>
      </c>
      <c r="N37" s="412"/>
      <c r="O37" s="411"/>
    </row>
    <row r="38" spans="1:16" s="415" customFormat="1" ht="18" customHeight="1">
      <c r="A38" s="122" t="s">
        <v>265</v>
      </c>
      <c r="B38" s="125" t="s">
        <v>21</v>
      </c>
      <c r="C38" s="114">
        <v>42532452</v>
      </c>
      <c r="D38" s="114">
        <f>E38+G38</f>
        <v>-1211498</v>
      </c>
      <c r="E38" s="114">
        <v>-1211498</v>
      </c>
      <c r="F38" s="115" t="s">
        <v>503</v>
      </c>
      <c r="G38" s="114">
        <v>0</v>
      </c>
      <c r="H38" s="115"/>
      <c r="I38" s="114">
        <v>41320954.000000007</v>
      </c>
      <c r="J38" s="114">
        <v>38881589.930000879</v>
      </c>
      <c r="K38" s="114">
        <v>39643905</v>
      </c>
      <c r="L38" s="114">
        <f>I38-K38</f>
        <v>1677049.0000000075</v>
      </c>
      <c r="M38" s="117">
        <f t="shared" si="0"/>
        <v>7.4505805969238281E-9</v>
      </c>
      <c r="N38" s="412"/>
      <c r="O38" s="411"/>
    </row>
    <row r="39" spans="1:16" s="416" customFormat="1" ht="7.5" customHeight="1">
      <c r="A39" s="122"/>
      <c r="B39" s="125"/>
      <c r="C39" s="114"/>
      <c r="D39" s="114"/>
      <c r="E39" s="114"/>
      <c r="F39" s="318"/>
      <c r="G39" s="115"/>
      <c r="H39" s="115"/>
      <c r="I39" s="114"/>
      <c r="J39" s="114"/>
      <c r="K39" s="114"/>
      <c r="L39" s="114"/>
      <c r="M39" s="117">
        <f t="shared" si="0"/>
        <v>0</v>
      </c>
      <c r="N39" s="412"/>
      <c r="O39" s="413"/>
    </row>
    <row r="40" spans="1:16" s="414" customFormat="1" ht="18" customHeight="1">
      <c r="A40" s="118" t="s">
        <v>379</v>
      </c>
      <c r="B40" s="119"/>
      <c r="C40" s="120">
        <f>SUM(C35:C38)</f>
        <v>78239120</v>
      </c>
      <c r="D40" s="120">
        <f>SUM(D35:D39)</f>
        <v>3188355</v>
      </c>
      <c r="E40" s="120">
        <f>SUM(E35:E38)</f>
        <v>3155737</v>
      </c>
      <c r="F40" s="319"/>
      <c r="G40" s="121">
        <f>SUM(G35:G39)</f>
        <v>32618</v>
      </c>
      <c r="H40" s="120"/>
      <c r="I40" s="120">
        <f>SUM(I35:I39)</f>
        <v>81427475</v>
      </c>
      <c r="J40" s="120">
        <f>SUM(J35:J39)</f>
        <v>77346858.050001055</v>
      </c>
      <c r="K40" s="120">
        <f>SUM(K35:K39)</f>
        <v>78207644</v>
      </c>
      <c r="L40" s="120">
        <f>SUM(L35:L39)</f>
        <v>3219831.0000000075</v>
      </c>
      <c r="M40" s="117">
        <f>I40-C40-D40</f>
        <v>0</v>
      </c>
      <c r="N40" s="412"/>
      <c r="O40" s="411"/>
    </row>
    <row r="41" spans="1:16" s="415" customFormat="1" ht="18" customHeight="1">
      <c r="A41" s="122" t="s">
        <v>105</v>
      </c>
      <c r="B41" s="123" t="s">
        <v>116</v>
      </c>
      <c r="C41" s="114">
        <v>28692946</v>
      </c>
      <c r="D41" s="114">
        <f>E41+G41</f>
        <v>5671198</v>
      </c>
      <c r="E41" s="114">
        <v>5671198</v>
      </c>
      <c r="F41" s="318" t="s">
        <v>424</v>
      </c>
      <c r="G41" s="114">
        <v>0</v>
      </c>
      <c r="H41" s="115"/>
      <c r="I41" s="114">
        <v>34364144</v>
      </c>
      <c r="J41" s="114">
        <v>29619937.770000048</v>
      </c>
      <c r="K41" s="114">
        <v>31040413</v>
      </c>
      <c r="L41" s="114">
        <f>I41-K41</f>
        <v>3323731</v>
      </c>
      <c r="M41" s="117">
        <f t="shared" si="0"/>
        <v>0</v>
      </c>
      <c r="N41" s="412"/>
      <c r="O41" s="411"/>
    </row>
    <row r="42" spans="1:16" s="416" customFormat="1" ht="7.5" customHeight="1">
      <c r="A42" s="122"/>
      <c r="B42" s="125"/>
      <c r="C42" s="114"/>
      <c r="D42" s="114"/>
      <c r="E42" s="114"/>
      <c r="F42" s="318"/>
      <c r="G42" s="115"/>
      <c r="H42" s="115"/>
      <c r="I42" s="114"/>
      <c r="J42" s="114"/>
      <c r="K42" s="114"/>
      <c r="L42" s="114"/>
      <c r="M42" s="117">
        <f t="shared" si="0"/>
        <v>0</v>
      </c>
      <c r="N42" s="412"/>
      <c r="O42" s="413"/>
    </row>
    <row r="43" spans="1:16" s="414" customFormat="1" ht="18" customHeight="1">
      <c r="A43" s="118" t="s">
        <v>380</v>
      </c>
      <c r="B43" s="119"/>
      <c r="C43" s="120">
        <f>SUM(C41:C41)</f>
        <v>28692946</v>
      </c>
      <c r="D43" s="120">
        <f>SUM(D41:D41)</f>
        <v>5671198</v>
      </c>
      <c r="E43" s="120">
        <f>E41</f>
        <v>5671198</v>
      </c>
      <c r="F43" s="319"/>
      <c r="G43" s="120">
        <f>SUM(G41:G41)</f>
        <v>0</v>
      </c>
      <c r="H43" s="120">
        <f>SUM(H30:H41)</f>
        <v>0</v>
      </c>
      <c r="I43" s="120">
        <f>SUM(I41:I41)</f>
        <v>34364144</v>
      </c>
      <c r="J43" s="120">
        <f>SUM(J41:J41)</f>
        <v>29619937.770000048</v>
      </c>
      <c r="K43" s="120">
        <f>SUM(K41:K41)</f>
        <v>31040413</v>
      </c>
      <c r="L43" s="120">
        <f>SUM(L41:L41)</f>
        <v>3323731</v>
      </c>
      <c r="M43" s="117">
        <f t="shared" si="0"/>
        <v>0</v>
      </c>
      <c r="N43" s="412"/>
      <c r="O43" s="411"/>
    </row>
    <row r="44" spans="1:16" s="417" customFormat="1" ht="7.5" customHeight="1">
      <c r="A44" s="127"/>
      <c r="B44" s="128"/>
      <c r="C44" s="129"/>
      <c r="D44" s="129"/>
      <c r="E44" s="129"/>
      <c r="F44" s="320"/>
      <c r="G44" s="130"/>
      <c r="H44" s="130"/>
      <c r="I44" s="129"/>
      <c r="J44" s="129"/>
      <c r="K44" s="129"/>
      <c r="L44" s="129"/>
      <c r="M44" s="117">
        <f t="shared" si="0"/>
        <v>0</v>
      </c>
      <c r="N44" s="412"/>
      <c r="O44" s="413"/>
    </row>
    <row r="45" spans="1:16" s="414" customFormat="1" ht="18" customHeight="1" thickBot="1">
      <c r="A45" s="131" t="s">
        <v>234</v>
      </c>
      <c r="B45" s="132"/>
      <c r="C45" s="133">
        <f>SUM(C43,C40,C34,C29,C21,C7,)</f>
        <v>2039903861</v>
      </c>
      <c r="D45" s="133">
        <f>SUM(D43,D40,D34,D29,D21,D7,)</f>
        <v>83668165</v>
      </c>
      <c r="E45" s="133">
        <f>SUM(E43+E40+E34+E29+E21+E7)</f>
        <v>83751615</v>
      </c>
      <c r="F45" s="133"/>
      <c r="G45" s="133">
        <f t="shared" ref="G45:L45" si="7">SUM(G43,G40,G34,G29,G21,G7,)</f>
        <v>-83450</v>
      </c>
      <c r="H45" s="133"/>
      <c r="I45" s="133">
        <f t="shared" si="7"/>
        <v>2123572026</v>
      </c>
      <c r="J45" s="133">
        <f>SUM(J43,J40,J34,J29,J21,J7,)</f>
        <v>2082041667.8999293</v>
      </c>
      <c r="K45" s="133">
        <f t="shared" si="7"/>
        <v>2098991294</v>
      </c>
      <c r="L45" s="133">
        <f t="shared" si="7"/>
        <v>24580732.000000007</v>
      </c>
      <c r="M45" s="117">
        <f>I45-C45-D45</f>
        <v>0</v>
      </c>
      <c r="N45" s="412"/>
      <c r="O45" s="411"/>
    </row>
    <row r="46" spans="1:16" s="418" customFormat="1" ht="18" customHeight="1" thickTop="1">
      <c r="A46" s="134"/>
      <c r="B46" s="123"/>
      <c r="C46" s="114"/>
      <c r="D46" s="114"/>
      <c r="E46" s="114"/>
      <c r="F46" s="318"/>
      <c r="G46" s="114"/>
      <c r="H46" s="114"/>
      <c r="I46" s="114"/>
      <c r="J46" s="114"/>
      <c r="K46" s="114"/>
      <c r="L46" s="114"/>
      <c r="M46" s="117">
        <f t="shared" si="0"/>
        <v>0</v>
      </c>
      <c r="N46" s="412"/>
      <c r="O46" s="419"/>
      <c r="P46" s="419"/>
    </row>
    <row r="47" spans="1:16" s="418" customFormat="1" ht="18" customHeight="1">
      <c r="A47" s="135" t="s">
        <v>48</v>
      </c>
      <c r="B47" s="123"/>
      <c r="C47" s="114"/>
      <c r="D47" s="114"/>
      <c r="E47" s="114"/>
      <c r="F47" s="318"/>
      <c r="G47" s="114"/>
      <c r="H47" s="114"/>
      <c r="I47" s="114"/>
      <c r="J47" s="114"/>
      <c r="K47" s="114"/>
      <c r="L47" s="114"/>
      <c r="M47" s="117">
        <f t="shared" si="0"/>
        <v>0</v>
      </c>
      <c r="N47" s="412"/>
    </row>
    <row r="48" spans="1:16" s="418" customFormat="1" ht="18" customHeight="1">
      <c r="A48" s="126"/>
      <c r="B48" s="123" t="s">
        <v>4</v>
      </c>
      <c r="C48" s="114">
        <v>1138776323</v>
      </c>
      <c r="D48" s="114">
        <f>E48+G48</f>
        <v>84205302</v>
      </c>
      <c r="E48" s="114">
        <v>84205302</v>
      </c>
      <c r="F48" s="115"/>
      <c r="G48" s="114">
        <v>0</v>
      </c>
      <c r="H48" s="115"/>
      <c r="I48" s="114">
        <v>1222981625</v>
      </c>
      <c r="J48" s="114">
        <v>1232977415.159734</v>
      </c>
      <c r="K48" s="114">
        <v>1213763881</v>
      </c>
      <c r="L48" s="114">
        <f>I48-K48</f>
        <v>9217744</v>
      </c>
      <c r="M48" s="117">
        <f t="shared" si="0"/>
        <v>0</v>
      </c>
      <c r="N48" s="412"/>
    </row>
    <row r="49" spans="1:14" s="418" customFormat="1" ht="18" customHeight="1">
      <c r="A49" s="126"/>
      <c r="B49" s="123" t="s">
        <v>5</v>
      </c>
      <c r="C49" s="114">
        <v>5685701</v>
      </c>
      <c r="D49" s="114">
        <f>E49+G49</f>
        <v>0</v>
      </c>
      <c r="E49" s="114">
        <v>0</v>
      </c>
      <c r="F49" s="318"/>
      <c r="G49" s="114">
        <v>0</v>
      </c>
      <c r="H49" s="115"/>
      <c r="I49" s="114">
        <v>5685701</v>
      </c>
      <c r="J49" s="114">
        <v>5685701</v>
      </c>
      <c r="K49" s="114">
        <v>5685701</v>
      </c>
      <c r="L49" s="114">
        <f>I49-K49</f>
        <v>0</v>
      </c>
      <c r="M49" s="117">
        <f t="shared" si="0"/>
        <v>0</v>
      </c>
      <c r="N49" s="412"/>
    </row>
    <row r="50" spans="1:14" s="414" customFormat="1" ht="18" customHeight="1">
      <c r="A50" s="136"/>
      <c r="B50" s="137" t="s">
        <v>49</v>
      </c>
      <c r="C50" s="114">
        <f>SUM(C48:C49)</f>
        <v>1144462024</v>
      </c>
      <c r="D50" s="114">
        <f>SUM(D48:D49)</f>
        <v>84205302</v>
      </c>
      <c r="E50" s="114">
        <v>84205302</v>
      </c>
      <c r="F50" s="318"/>
      <c r="G50" s="114">
        <f>SUM(G48:G49)</f>
        <v>0</v>
      </c>
      <c r="H50" s="115"/>
      <c r="I50" s="114">
        <f>SUM(I48:I49)</f>
        <v>1228667326</v>
      </c>
      <c r="J50" s="114">
        <f>SUM(J48:J49)</f>
        <v>1238663116.159734</v>
      </c>
      <c r="K50" s="114">
        <f>SUM(K48:K49)</f>
        <v>1219449582</v>
      </c>
      <c r="L50" s="114">
        <f>I50-K50</f>
        <v>9217744</v>
      </c>
      <c r="M50" s="117">
        <f t="shared" si="0"/>
        <v>0</v>
      </c>
      <c r="N50" s="412"/>
    </row>
    <row r="51" spans="1:14" s="418" customFormat="1" ht="18" customHeight="1">
      <c r="A51" s="126"/>
      <c r="B51" s="123" t="s">
        <v>6</v>
      </c>
      <c r="C51" s="114">
        <v>887681249</v>
      </c>
      <c r="D51" s="114">
        <f>E51+G51</f>
        <v>-1477125</v>
      </c>
      <c r="E51" s="114">
        <v>-1361057</v>
      </c>
      <c r="F51" s="115"/>
      <c r="G51" s="114">
        <v>-116068</v>
      </c>
      <c r="H51" s="115"/>
      <c r="I51" s="114">
        <v>886204123.99999988</v>
      </c>
      <c r="J51" s="114">
        <v>836121579.78992283</v>
      </c>
      <c r="K51" s="114">
        <v>872266098</v>
      </c>
      <c r="L51" s="114">
        <f>I51-K51</f>
        <v>13938025.999999881</v>
      </c>
      <c r="M51" s="117">
        <f t="shared" si="0"/>
        <v>-1.1920928955078125E-7</v>
      </c>
      <c r="N51" s="412"/>
    </row>
    <row r="52" spans="1:14" s="418" customFormat="1" ht="18" customHeight="1">
      <c r="A52" s="126"/>
      <c r="B52" s="123" t="s">
        <v>34</v>
      </c>
      <c r="C52" s="114">
        <v>7760588</v>
      </c>
      <c r="D52" s="114">
        <f>E52+G52</f>
        <v>939988</v>
      </c>
      <c r="E52" s="114">
        <v>907370</v>
      </c>
      <c r="F52" s="115"/>
      <c r="G52" s="114">
        <v>32618</v>
      </c>
      <c r="H52" s="115"/>
      <c r="I52" s="114">
        <v>8700576</v>
      </c>
      <c r="J52" s="114">
        <v>7256971.9500000086</v>
      </c>
      <c r="K52" s="114">
        <v>7275614</v>
      </c>
      <c r="L52" s="114">
        <f>I52-K52</f>
        <v>1424962</v>
      </c>
      <c r="M52" s="117">
        <f t="shared" si="0"/>
        <v>0</v>
      </c>
      <c r="N52" s="412"/>
    </row>
    <row r="53" spans="1:14" s="414" customFormat="1" ht="18" customHeight="1">
      <c r="A53" s="118" t="s">
        <v>35</v>
      </c>
      <c r="B53" s="138"/>
      <c r="C53" s="120">
        <f>SUM(C50:C52)</f>
        <v>2039903861</v>
      </c>
      <c r="D53" s="120">
        <f t="shared" ref="D53:L53" si="8">SUM(D50:D52)</f>
        <v>83668165</v>
      </c>
      <c r="E53" s="120">
        <f>E50+E51+E52</f>
        <v>83751615</v>
      </c>
      <c r="F53" s="319"/>
      <c r="G53" s="120">
        <f>SUM(G50:G52)</f>
        <v>-83450</v>
      </c>
      <c r="H53" s="120"/>
      <c r="I53" s="120">
        <f t="shared" si="8"/>
        <v>2123572026</v>
      </c>
      <c r="J53" s="120">
        <f t="shared" si="8"/>
        <v>2082041667.899657</v>
      </c>
      <c r="K53" s="120">
        <f t="shared" si="8"/>
        <v>2098991294</v>
      </c>
      <c r="L53" s="120">
        <f t="shared" si="8"/>
        <v>24580731.999999881</v>
      </c>
      <c r="M53" s="117">
        <f>I53-C53-D53</f>
        <v>0</v>
      </c>
      <c r="N53" s="412"/>
    </row>
    <row r="54" spans="1:14" s="418" customFormat="1" ht="18" customHeight="1">
      <c r="A54" s="420"/>
      <c r="B54" s="420"/>
      <c r="C54" s="421"/>
      <c r="D54" s="421"/>
      <c r="E54" s="421"/>
      <c r="F54" s="422"/>
      <c r="G54" s="422"/>
      <c r="H54" s="422"/>
      <c r="I54" s="421"/>
      <c r="J54" s="421"/>
      <c r="K54" s="421"/>
      <c r="L54" s="421"/>
      <c r="M54" s="142"/>
    </row>
    <row r="55" spans="1:14" s="410" customFormat="1" ht="18" customHeight="1">
      <c r="A55" s="145" t="s">
        <v>186</v>
      </c>
      <c r="B55" s="146" t="s">
        <v>312</v>
      </c>
      <c r="C55" s="423"/>
      <c r="D55" s="423"/>
      <c r="E55" s="423"/>
      <c r="F55" s="423"/>
      <c r="G55" s="424"/>
      <c r="H55" s="424"/>
      <c r="I55" s="425"/>
      <c r="J55" s="425"/>
      <c r="K55" s="425"/>
      <c r="L55" s="425"/>
      <c r="M55" s="64"/>
    </row>
    <row r="56" spans="1:14" s="410" customFormat="1" ht="18" customHeight="1">
      <c r="A56" s="145" t="s">
        <v>205</v>
      </c>
      <c r="B56" s="146" t="s">
        <v>311</v>
      </c>
      <c r="C56" s="423"/>
      <c r="D56" s="423"/>
      <c r="E56" s="423"/>
      <c r="F56" s="423"/>
      <c r="G56" s="424"/>
      <c r="H56" s="424"/>
      <c r="I56" s="425"/>
      <c r="J56" s="425"/>
      <c r="K56" s="425"/>
      <c r="L56" s="425"/>
      <c r="M56" s="64"/>
    </row>
    <row r="57" spans="1:14" s="410" customFormat="1" ht="18" customHeight="1">
      <c r="A57" s="145" t="s">
        <v>202</v>
      </c>
      <c r="B57" s="146" t="s">
        <v>420</v>
      </c>
      <c r="C57" s="423"/>
      <c r="D57" s="423"/>
      <c r="E57" s="423"/>
      <c r="F57" s="423"/>
      <c r="G57" s="424"/>
      <c r="H57" s="424"/>
      <c r="I57" s="425"/>
      <c r="J57" s="425"/>
      <c r="K57" s="425"/>
      <c r="L57" s="425"/>
      <c r="M57" s="64"/>
    </row>
    <row r="58" spans="1:14" s="410" customFormat="1" ht="18" customHeight="1">
      <c r="A58" s="145" t="s">
        <v>203</v>
      </c>
      <c r="B58" s="146" t="s">
        <v>308</v>
      </c>
      <c r="C58" s="426"/>
      <c r="D58" s="426"/>
      <c r="E58" s="426"/>
      <c r="F58" s="427"/>
      <c r="G58" s="424"/>
      <c r="H58" s="424"/>
      <c r="I58" s="425"/>
      <c r="J58" s="425"/>
      <c r="K58" s="425"/>
      <c r="L58" s="425"/>
      <c r="M58" s="64"/>
    </row>
    <row r="59" spans="1:14" s="410" customFormat="1" ht="18" customHeight="1">
      <c r="A59" s="145" t="s">
        <v>185</v>
      </c>
      <c r="B59" s="146" t="s">
        <v>300</v>
      </c>
      <c r="C59" s="426"/>
      <c r="D59" s="426"/>
      <c r="E59" s="426"/>
      <c r="F59" s="427"/>
      <c r="G59" s="424"/>
      <c r="H59" s="424"/>
      <c r="I59" s="425"/>
      <c r="J59" s="425"/>
      <c r="K59" s="425"/>
      <c r="L59" s="425"/>
      <c r="M59" s="64"/>
    </row>
    <row r="60" spans="1:14" s="410" customFormat="1" ht="18" customHeight="1">
      <c r="A60" s="145" t="s">
        <v>204</v>
      </c>
      <c r="B60" s="146" t="s">
        <v>309</v>
      </c>
      <c r="C60" s="423"/>
      <c r="D60" s="423"/>
      <c r="E60" s="423"/>
      <c r="F60" s="423"/>
      <c r="G60" s="424"/>
      <c r="H60" s="424"/>
      <c r="I60" s="425"/>
      <c r="J60" s="425"/>
      <c r="K60" s="425"/>
      <c r="L60" s="425"/>
      <c r="M60" s="64"/>
    </row>
    <row r="61" spans="1:14" s="410" customFormat="1" ht="18" customHeight="1">
      <c r="A61" s="145" t="s">
        <v>166</v>
      </c>
      <c r="B61" s="146" t="s">
        <v>313</v>
      </c>
      <c r="C61" s="423"/>
      <c r="D61" s="423"/>
      <c r="E61" s="423"/>
      <c r="F61" s="423"/>
      <c r="G61" s="424"/>
      <c r="H61" s="424"/>
      <c r="I61" s="425"/>
      <c r="J61" s="425"/>
      <c r="K61" s="425"/>
      <c r="L61" s="425"/>
      <c r="M61" s="64"/>
    </row>
    <row r="62" spans="1:14" s="410" customFormat="1" ht="18" customHeight="1">
      <c r="A62" s="145" t="s">
        <v>316</v>
      </c>
      <c r="B62" s="146" t="s">
        <v>317</v>
      </c>
      <c r="C62" s="423"/>
      <c r="D62" s="423"/>
      <c r="E62" s="423"/>
      <c r="F62" s="423"/>
      <c r="G62" s="424"/>
      <c r="H62" s="424"/>
      <c r="I62" s="425"/>
      <c r="J62" s="425"/>
      <c r="K62" s="425"/>
      <c r="L62" s="425"/>
      <c r="M62" s="64"/>
    </row>
    <row r="63" spans="1:14" s="410" customFormat="1" ht="18" customHeight="1">
      <c r="A63" s="145" t="s">
        <v>315</v>
      </c>
      <c r="B63" s="146" t="s">
        <v>318</v>
      </c>
      <c r="C63" s="423"/>
      <c r="D63" s="423"/>
      <c r="E63" s="423"/>
      <c r="F63" s="423"/>
      <c r="G63" s="424"/>
      <c r="H63" s="424"/>
      <c r="I63" s="425"/>
      <c r="J63" s="425"/>
      <c r="K63" s="425"/>
      <c r="L63" s="425"/>
      <c r="M63" s="64"/>
    </row>
    <row r="64" spans="1:14" s="410" customFormat="1" ht="18" customHeight="1">
      <c r="A64" s="145" t="s">
        <v>206</v>
      </c>
      <c r="B64" s="146" t="s">
        <v>326</v>
      </c>
      <c r="C64" s="426"/>
      <c r="D64" s="426"/>
      <c r="E64" s="426"/>
      <c r="F64" s="427"/>
      <c r="G64" s="424"/>
      <c r="H64" s="424"/>
      <c r="I64" s="425"/>
      <c r="J64" s="425"/>
      <c r="K64" s="425"/>
      <c r="L64" s="425"/>
      <c r="M64" s="64"/>
    </row>
    <row r="65" spans="1:13" s="410" customFormat="1" ht="18" customHeight="1">
      <c r="A65" s="145" t="s">
        <v>246</v>
      </c>
      <c r="B65" s="146" t="s">
        <v>383</v>
      </c>
      <c r="C65" s="426"/>
      <c r="D65" s="426"/>
      <c r="E65" s="426"/>
      <c r="F65" s="427"/>
      <c r="G65" s="424"/>
      <c r="H65" s="424"/>
      <c r="I65" s="425"/>
      <c r="J65" s="425"/>
      <c r="K65" s="425"/>
      <c r="L65" s="425"/>
      <c r="M65" s="64"/>
    </row>
    <row r="66" spans="1:13" s="410" customFormat="1" ht="18" customHeight="1">
      <c r="A66" s="145" t="s">
        <v>378</v>
      </c>
      <c r="B66" s="146" t="s">
        <v>395</v>
      </c>
      <c r="C66" s="426"/>
      <c r="D66" s="426"/>
      <c r="E66" s="426"/>
      <c r="F66" s="427"/>
      <c r="G66" s="424"/>
      <c r="H66" s="424"/>
      <c r="I66" s="425"/>
      <c r="J66" s="425"/>
      <c r="K66" s="425"/>
      <c r="L66" s="425"/>
      <c r="M66" s="64"/>
    </row>
    <row r="67" spans="1:13" s="410" customFormat="1" ht="18" customHeight="1">
      <c r="A67" s="145" t="s">
        <v>396</v>
      </c>
      <c r="B67" s="146" t="s">
        <v>398</v>
      </c>
      <c r="C67" s="426"/>
      <c r="D67" s="426"/>
      <c r="E67" s="426"/>
      <c r="F67" s="427"/>
      <c r="G67" s="424"/>
      <c r="H67" s="424"/>
      <c r="I67" s="425"/>
      <c r="J67" s="425"/>
      <c r="K67" s="425"/>
      <c r="L67" s="425"/>
      <c r="M67" s="64"/>
    </row>
    <row r="68" spans="1:13" s="410" customFormat="1" ht="18" customHeight="1">
      <c r="A68" s="145" t="s">
        <v>325</v>
      </c>
      <c r="B68" s="146" t="s">
        <v>397</v>
      </c>
      <c r="C68" s="426"/>
      <c r="D68" s="426"/>
      <c r="E68" s="426"/>
      <c r="F68" s="427"/>
      <c r="G68" s="424"/>
      <c r="H68" s="424"/>
      <c r="I68" s="425"/>
      <c r="J68" s="425"/>
      <c r="K68" s="425"/>
      <c r="L68" s="425"/>
      <c r="M68" s="64"/>
    </row>
    <row r="69" spans="1:13" s="410" customFormat="1" ht="18" customHeight="1">
      <c r="A69" s="145" t="s">
        <v>211</v>
      </c>
      <c r="B69" s="146" t="s">
        <v>399</v>
      </c>
      <c r="C69" s="426"/>
      <c r="D69" s="426"/>
      <c r="E69" s="426"/>
      <c r="F69" s="427"/>
      <c r="G69" s="424"/>
      <c r="H69" s="424"/>
      <c r="I69" s="425"/>
      <c r="J69" s="425"/>
      <c r="K69" s="425"/>
      <c r="L69" s="425"/>
      <c r="M69" s="64"/>
    </row>
    <row r="70" spans="1:13" s="410" customFormat="1" ht="18" customHeight="1">
      <c r="A70" s="145" t="s">
        <v>247</v>
      </c>
      <c r="B70" s="146" t="s">
        <v>403</v>
      </c>
      <c r="C70" s="426"/>
      <c r="D70" s="426"/>
      <c r="E70" s="426"/>
      <c r="F70" s="427"/>
      <c r="G70" s="424"/>
      <c r="H70" s="424"/>
      <c r="I70" s="425"/>
      <c r="J70" s="425"/>
      <c r="K70" s="425"/>
      <c r="L70" s="425"/>
      <c r="M70" s="64"/>
    </row>
    <row r="71" spans="1:13" s="410" customFormat="1" ht="18" customHeight="1">
      <c r="A71" s="145" t="s">
        <v>406</v>
      </c>
      <c r="B71" s="146" t="s">
        <v>407</v>
      </c>
      <c r="C71" s="426"/>
      <c r="D71" s="426"/>
      <c r="E71" s="426"/>
      <c r="F71" s="427"/>
      <c r="G71" s="424"/>
      <c r="H71" s="424"/>
      <c r="I71" s="425"/>
      <c r="J71" s="425"/>
      <c r="K71" s="425"/>
      <c r="L71" s="425"/>
      <c r="M71" s="64"/>
    </row>
    <row r="72" spans="1:13" s="410" customFormat="1" ht="18" customHeight="1">
      <c r="A72" s="145" t="s">
        <v>377</v>
      </c>
      <c r="B72" s="146" t="s">
        <v>394</v>
      </c>
      <c r="C72" s="425"/>
      <c r="D72" s="425"/>
      <c r="E72" s="425"/>
      <c r="F72" s="424"/>
      <c r="G72" s="424"/>
      <c r="H72" s="424"/>
      <c r="I72" s="425"/>
      <c r="J72" s="425"/>
      <c r="K72" s="425"/>
      <c r="L72" s="425"/>
      <c r="M72" s="64"/>
    </row>
    <row r="73" spans="1:13" s="410" customFormat="1" ht="18" customHeight="1">
      <c r="A73" s="444" t="s">
        <v>415</v>
      </c>
      <c r="B73" s="146" t="s">
        <v>416</v>
      </c>
      <c r="C73" s="428"/>
      <c r="D73" s="428"/>
      <c r="E73" s="428"/>
      <c r="F73" s="429"/>
      <c r="G73" s="429"/>
      <c r="H73" s="429"/>
      <c r="I73" s="428"/>
      <c r="J73" s="428"/>
      <c r="K73" s="428"/>
      <c r="L73" s="428"/>
      <c r="M73" s="68"/>
    </row>
    <row r="74" spans="1:13" s="410" customFormat="1" ht="18" customHeight="1">
      <c r="A74" s="444" t="s">
        <v>245</v>
      </c>
      <c r="B74" s="146" t="s">
        <v>444</v>
      </c>
      <c r="C74" s="428"/>
      <c r="D74" s="428"/>
      <c r="E74" s="428"/>
      <c r="F74" s="429"/>
      <c r="G74" s="429"/>
      <c r="H74" s="429"/>
      <c r="I74" s="428"/>
      <c r="J74" s="428"/>
      <c r="K74" s="428"/>
      <c r="L74" s="428"/>
      <c r="M74" s="68"/>
    </row>
    <row r="75" spans="1:13" s="410" customFormat="1" ht="18" customHeight="1">
      <c r="A75" s="444" t="s">
        <v>504</v>
      </c>
      <c r="B75" s="146" t="s">
        <v>505</v>
      </c>
      <c r="C75" s="428"/>
      <c r="D75" s="428"/>
      <c r="E75" s="428"/>
      <c r="F75" s="429"/>
      <c r="G75" s="429"/>
      <c r="H75" s="429"/>
      <c r="I75" s="428"/>
      <c r="J75" s="428"/>
      <c r="K75" s="428"/>
      <c r="L75" s="428"/>
      <c r="M75" s="68"/>
    </row>
    <row r="76" spans="1:13" s="410" customFormat="1" ht="18" customHeight="1">
      <c r="A76" s="475" t="s">
        <v>510</v>
      </c>
      <c r="B76" s="146" t="s">
        <v>564</v>
      </c>
      <c r="C76" s="428"/>
      <c r="D76" s="428"/>
      <c r="E76" s="428"/>
      <c r="F76" s="429"/>
      <c r="G76" s="429"/>
      <c r="H76" s="429"/>
      <c r="I76" s="428"/>
      <c r="J76" s="428"/>
      <c r="K76" s="428"/>
      <c r="L76" s="428"/>
      <c r="M76" s="68"/>
    </row>
    <row r="77" spans="1:13" s="410" customFormat="1" ht="18" customHeight="1">
      <c r="C77" s="428"/>
      <c r="D77" s="428"/>
      <c r="E77" s="428"/>
      <c r="F77" s="429"/>
      <c r="G77" s="429"/>
      <c r="H77" s="429"/>
      <c r="I77" s="428"/>
      <c r="J77" s="428"/>
      <c r="K77" s="428"/>
      <c r="L77" s="428"/>
      <c r="M77" s="68"/>
    </row>
    <row r="78" spans="1:13" s="410" customFormat="1" ht="18" customHeight="1">
      <c r="C78" s="428"/>
      <c r="D78" s="428"/>
      <c r="E78" s="428"/>
      <c r="F78" s="429"/>
      <c r="G78" s="429"/>
      <c r="H78" s="429"/>
      <c r="I78" s="428"/>
      <c r="J78" s="428"/>
      <c r="K78" s="428"/>
      <c r="L78" s="428"/>
      <c r="M78" s="68"/>
    </row>
    <row r="79" spans="1:13" s="410" customFormat="1" ht="18" customHeight="1">
      <c r="C79" s="428"/>
      <c r="D79" s="428"/>
      <c r="E79" s="428"/>
      <c r="F79" s="429"/>
      <c r="G79" s="429"/>
      <c r="H79" s="429"/>
      <c r="I79" s="428"/>
      <c r="J79" s="428"/>
      <c r="K79" s="428"/>
      <c r="L79" s="428"/>
      <c r="M79" s="68"/>
    </row>
    <row r="80" spans="1:13" s="410" customFormat="1" ht="18" customHeight="1">
      <c r="C80" s="428"/>
      <c r="D80" s="428"/>
      <c r="E80" s="428"/>
      <c r="F80" s="429"/>
      <c r="G80" s="429"/>
      <c r="H80" s="429"/>
      <c r="I80" s="428"/>
      <c r="J80" s="428"/>
      <c r="K80" s="428"/>
      <c r="L80" s="428"/>
      <c r="M80" s="68"/>
    </row>
    <row r="81" spans="3:13" s="410" customFormat="1" ht="18" customHeight="1">
      <c r="C81" s="428"/>
      <c r="D81" s="428"/>
      <c r="E81" s="428"/>
      <c r="F81" s="429"/>
      <c r="G81" s="429"/>
      <c r="H81" s="429"/>
      <c r="I81" s="428"/>
      <c r="J81" s="428"/>
      <c r="K81" s="428"/>
      <c r="L81" s="428"/>
      <c r="M81" s="68"/>
    </row>
    <row r="82" spans="3:13" s="410" customFormat="1" ht="18" customHeight="1">
      <c r="C82" s="428"/>
      <c r="D82" s="428"/>
      <c r="E82" s="428"/>
      <c r="F82" s="429"/>
      <c r="G82" s="429"/>
      <c r="H82" s="429"/>
      <c r="I82" s="428"/>
      <c r="J82" s="428"/>
      <c r="K82" s="428"/>
      <c r="L82" s="428"/>
      <c r="M82" s="68"/>
    </row>
    <row r="83" spans="3:13" s="410" customFormat="1" ht="18" customHeight="1">
      <c r="C83" s="428"/>
      <c r="D83" s="428"/>
      <c r="E83" s="428"/>
      <c r="F83" s="429"/>
      <c r="G83" s="429"/>
      <c r="H83" s="429"/>
      <c r="I83" s="428"/>
      <c r="J83" s="428"/>
      <c r="K83" s="428"/>
      <c r="L83" s="428"/>
      <c r="M83" s="68"/>
    </row>
    <row r="84" spans="3:13" s="410" customFormat="1" ht="18" customHeight="1">
      <c r="C84" s="428"/>
      <c r="D84" s="428"/>
      <c r="E84" s="428"/>
      <c r="F84" s="429"/>
      <c r="G84" s="429"/>
      <c r="H84" s="429"/>
      <c r="I84" s="428"/>
      <c r="J84" s="428"/>
      <c r="K84" s="428"/>
      <c r="L84" s="428"/>
      <c r="M84" s="68"/>
    </row>
    <row r="85" spans="3:13" s="410" customFormat="1" ht="18" customHeight="1">
      <c r="C85" s="428"/>
      <c r="D85" s="428"/>
      <c r="E85" s="428"/>
      <c r="F85" s="429"/>
      <c r="G85" s="429"/>
      <c r="H85" s="429"/>
      <c r="I85" s="428"/>
      <c r="J85" s="428"/>
      <c r="K85" s="428"/>
      <c r="L85" s="428"/>
      <c r="M85" s="68"/>
    </row>
    <row r="86" spans="3:13" s="410" customFormat="1" ht="18" customHeight="1">
      <c r="C86" s="428"/>
      <c r="D86" s="428"/>
      <c r="E86" s="428"/>
      <c r="F86" s="429"/>
      <c r="G86" s="429"/>
      <c r="H86" s="429"/>
      <c r="I86" s="428"/>
      <c r="J86" s="428"/>
      <c r="K86" s="428"/>
      <c r="L86" s="428"/>
      <c r="M86" s="68"/>
    </row>
    <row r="87" spans="3:13" s="410" customFormat="1" ht="18" customHeight="1">
      <c r="C87" s="428"/>
      <c r="D87" s="428"/>
      <c r="E87" s="428"/>
      <c r="F87" s="429"/>
      <c r="G87" s="429"/>
      <c r="H87" s="429"/>
      <c r="I87" s="428"/>
      <c r="J87" s="428"/>
      <c r="K87" s="428"/>
      <c r="L87" s="428"/>
      <c r="M87" s="68"/>
    </row>
    <row r="88" spans="3:13" s="410" customFormat="1" ht="18" customHeight="1">
      <c r="C88" s="428"/>
      <c r="D88" s="428"/>
      <c r="E88" s="428"/>
      <c r="F88" s="429"/>
      <c r="G88" s="429"/>
      <c r="H88" s="429"/>
      <c r="I88" s="428"/>
      <c r="J88" s="428"/>
      <c r="K88" s="428"/>
      <c r="L88" s="428"/>
      <c r="M88" s="68"/>
    </row>
    <row r="89" spans="3:13" s="410" customFormat="1" ht="18" customHeight="1">
      <c r="C89" s="428"/>
      <c r="D89" s="428"/>
      <c r="E89" s="428"/>
      <c r="F89" s="429"/>
      <c r="G89" s="429"/>
      <c r="H89" s="429"/>
      <c r="I89" s="428"/>
      <c r="J89" s="428"/>
      <c r="K89" s="428"/>
      <c r="L89" s="428"/>
      <c r="M89" s="68"/>
    </row>
    <row r="90" spans="3:13" s="410" customFormat="1" ht="18" customHeight="1">
      <c r="C90" s="428"/>
      <c r="D90" s="428"/>
      <c r="E90" s="428"/>
      <c r="F90" s="429"/>
      <c r="G90" s="429"/>
      <c r="H90" s="429"/>
      <c r="I90" s="428"/>
      <c r="J90" s="428"/>
      <c r="K90" s="428"/>
      <c r="L90" s="428"/>
      <c r="M90" s="68"/>
    </row>
    <row r="91" spans="3:13" s="410" customFormat="1" ht="18" customHeight="1">
      <c r="C91" s="428"/>
      <c r="D91" s="428"/>
      <c r="E91" s="428"/>
      <c r="F91" s="429"/>
      <c r="G91" s="429"/>
      <c r="H91" s="429"/>
      <c r="I91" s="428"/>
      <c r="J91" s="428"/>
      <c r="K91" s="428"/>
      <c r="L91" s="428"/>
      <c r="M91" s="68"/>
    </row>
    <row r="92" spans="3:13" s="410" customFormat="1" ht="18" customHeight="1">
      <c r="C92" s="428"/>
      <c r="D92" s="428"/>
      <c r="E92" s="428"/>
      <c r="F92" s="429"/>
      <c r="G92" s="429"/>
      <c r="H92" s="429"/>
      <c r="I92" s="428"/>
      <c r="J92" s="428"/>
      <c r="K92" s="428"/>
      <c r="L92" s="428"/>
      <c r="M92" s="68"/>
    </row>
    <row r="93" spans="3:13" s="410" customFormat="1" ht="18" customHeight="1">
      <c r="C93" s="428"/>
      <c r="D93" s="428"/>
      <c r="E93" s="428"/>
      <c r="F93" s="429"/>
      <c r="G93" s="429"/>
      <c r="H93" s="429"/>
      <c r="I93" s="428"/>
      <c r="J93" s="428"/>
      <c r="K93" s="428"/>
      <c r="L93" s="428"/>
      <c r="M93" s="68"/>
    </row>
    <row r="94" spans="3:13" s="410" customFormat="1" ht="18" customHeight="1">
      <c r="C94" s="428"/>
      <c r="D94" s="428"/>
      <c r="E94" s="428"/>
      <c r="F94" s="429"/>
      <c r="G94" s="429"/>
      <c r="H94" s="429"/>
      <c r="I94" s="428"/>
      <c r="J94" s="428"/>
      <c r="K94" s="428"/>
      <c r="L94" s="428"/>
      <c r="M94" s="68"/>
    </row>
    <row r="95" spans="3:13" s="410" customFormat="1" ht="18" customHeight="1">
      <c r="C95" s="428"/>
      <c r="D95" s="428"/>
      <c r="E95" s="428"/>
      <c r="F95" s="429"/>
      <c r="G95" s="429"/>
      <c r="H95" s="429"/>
      <c r="I95" s="428"/>
      <c r="J95" s="428"/>
      <c r="K95" s="428"/>
      <c r="L95" s="428"/>
      <c r="M95" s="68"/>
    </row>
    <row r="96" spans="3:13" s="410" customFormat="1" ht="18" customHeight="1">
      <c r="C96" s="428"/>
      <c r="D96" s="428"/>
      <c r="E96" s="428"/>
      <c r="F96" s="429"/>
      <c r="G96" s="429"/>
      <c r="H96" s="429"/>
      <c r="I96" s="428"/>
      <c r="J96" s="428"/>
      <c r="K96" s="428"/>
      <c r="L96" s="428"/>
      <c r="M96" s="68"/>
    </row>
    <row r="97" spans="3:13" s="410" customFormat="1" ht="18" customHeight="1">
      <c r="C97" s="428"/>
      <c r="D97" s="428"/>
      <c r="E97" s="428"/>
      <c r="F97" s="429"/>
      <c r="G97" s="429"/>
      <c r="H97" s="429"/>
      <c r="I97" s="428"/>
      <c r="J97" s="428"/>
      <c r="K97" s="428"/>
      <c r="L97" s="428"/>
      <c r="M97" s="68"/>
    </row>
    <row r="98" spans="3:13" s="410" customFormat="1" ht="18" customHeight="1">
      <c r="C98" s="428"/>
      <c r="D98" s="428"/>
      <c r="E98" s="428"/>
      <c r="F98" s="429"/>
      <c r="G98" s="429"/>
      <c r="H98" s="429"/>
      <c r="I98" s="428"/>
      <c r="J98" s="428"/>
      <c r="K98" s="428"/>
      <c r="L98" s="428"/>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13DDA-1754-4671-B4CD-A8A819BC96E2}">
  <dimension ref="A1:K44"/>
  <sheetViews>
    <sheetView zoomScale="70" zoomScaleNormal="70" workbookViewId="0">
      <pane ySplit="5" topLeftCell="A6" activePane="bottomLeft" state="frozen"/>
      <selection pane="bottomLeft" sqref="A1:I1"/>
    </sheetView>
  </sheetViews>
  <sheetFormatPr defaultColWidth="8.85546875" defaultRowHeight="15"/>
  <cols>
    <col min="1" max="1" width="8.85546875" style="627"/>
    <col min="2" max="2" width="46.7109375" style="627" bestFit="1" customWidth="1"/>
    <col min="3" max="3" width="17.42578125" style="627" customWidth="1"/>
    <col min="4" max="4" width="16.42578125" style="627" customWidth="1"/>
    <col min="5" max="5" width="15.7109375" style="627" customWidth="1"/>
    <col min="6" max="6" width="8.85546875" style="627"/>
    <col min="7" max="7" width="12.5703125" style="627" customWidth="1"/>
    <col min="8" max="8" width="13.28515625" style="627" customWidth="1"/>
    <col min="9" max="9" width="15.7109375" style="627" customWidth="1"/>
    <col min="10" max="16384" width="8.85546875" style="627"/>
  </cols>
  <sheetData>
    <row r="1" spans="1:9" ht="15.75">
      <c r="A1" s="666" t="s">
        <v>3</v>
      </c>
      <c r="B1" s="666"/>
      <c r="C1" s="666"/>
      <c r="D1" s="666"/>
      <c r="E1" s="666"/>
      <c r="F1" s="666"/>
      <c r="G1" s="666"/>
      <c r="H1" s="666"/>
      <c r="I1" s="666"/>
    </row>
    <row r="2" spans="1:9" ht="15.75">
      <c r="A2" s="666" t="s">
        <v>428</v>
      </c>
      <c r="B2" s="666"/>
      <c r="C2" s="666"/>
      <c r="D2" s="666"/>
      <c r="E2" s="666"/>
      <c r="F2" s="666"/>
      <c r="G2" s="666"/>
      <c r="H2" s="666"/>
      <c r="I2" s="666"/>
    </row>
    <row r="3" spans="1:9" ht="15.75">
      <c r="A3" s="667" t="s">
        <v>572</v>
      </c>
      <c r="B3" s="667"/>
      <c r="C3" s="667"/>
      <c r="D3" s="667"/>
      <c r="E3" s="667"/>
      <c r="F3" s="667"/>
      <c r="G3" s="667"/>
      <c r="H3" s="667"/>
      <c r="I3" s="667"/>
    </row>
    <row r="4" spans="1:9" ht="15.75">
      <c r="A4" s="628"/>
      <c r="B4" s="629"/>
      <c r="C4" s="377"/>
      <c r="D4" s="352"/>
      <c r="E4" s="377"/>
      <c r="F4" s="377"/>
      <c r="G4" s="377"/>
      <c r="H4" s="377"/>
      <c r="I4" s="316"/>
    </row>
    <row r="5" spans="1:9" ht="63">
      <c r="A5" s="630" t="s">
        <v>1</v>
      </c>
      <c r="B5" s="631" t="s">
        <v>0</v>
      </c>
      <c r="C5" s="378" t="s">
        <v>191</v>
      </c>
      <c r="D5" s="452" t="s">
        <v>30</v>
      </c>
      <c r="E5" s="379" t="s">
        <v>243</v>
      </c>
      <c r="F5" s="379" t="s">
        <v>31</v>
      </c>
      <c r="G5" s="379" t="s">
        <v>137</v>
      </c>
      <c r="H5" s="379" t="s">
        <v>138</v>
      </c>
      <c r="I5" s="453" t="s">
        <v>178</v>
      </c>
    </row>
    <row r="6" spans="1:9" ht="15.75">
      <c r="A6" s="457" t="s">
        <v>22</v>
      </c>
      <c r="B6" s="632" t="s">
        <v>7</v>
      </c>
      <c r="C6" s="447">
        <v>416.79999999999995</v>
      </c>
      <c r="D6" s="448">
        <v>0</v>
      </c>
      <c r="E6" s="448">
        <v>416.79999999999995</v>
      </c>
      <c r="F6" s="458"/>
      <c r="G6" s="459">
        <v>408.66249999999985</v>
      </c>
      <c r="H6" s="459">
        <v>407.29999999999984</v>
      </c>
      <c r="I6" s="447">
        <v>9.5000000000001137</v>
      </c>
    </row>
    <row r="7" spans="1:9" ht="15.75">
      <c r="A7" s="633" t="s">
        <v>301</v>
      </c>
      <c r="B7" s="634"/>
      <c r="C7" s="449">
        <v>416.79999999999995</v>
      </c>
      <c r="D7" s="449">
        <v>0</v>
      </c>
      <c r="E7" s="449">
        <v>416.79999999999995</v>
      </c>
      <c r="F7" s="454"/>
      <c r="G7" s="449">
        <v>408.66249999999985</v>
      </c>
      <c r="H7" s="449">
        <v>407.29999999999984</v>
      </c>
      <c r="I7" s="449">
        <v>9.5000000000001137</v>
      </c>
    </row>
    <row r="8" spans="1:9" ht="15.75">
      <c r="A8" s="460" t="s">
        <v>23</v>
      </c>
      <c r="B8" s="632" t="s">
        <v>8</v>
      </c>
      <c r="C8" s="459">
        <v>9959.4000000000069</v>
      </c>
      <c r="D8" s="511">
        <v>223</v>
      </c>
      <c r="E8" s="448">
        <v>10182.400000000007</v>
      </c>
      <c r="F8" s="458" t="s">
        <v>186</v>
      </c>
      <c r="G8" s="459">
        <v>9923.3750000000036</v>
      </c>
      <c r="H8" s="459">
        <v>9855.4999999999745</v>
      </c>
      <c r="I8" s="459">
        <v>326.90000000003238</v>
      </c>
    </row>
    <row r="9" spans="1:9" ht="15.75">
      <c r="A9" s="460" t="s">
        <v>24</v>
      </c>
      <c r="B9" s="632" t="s">
        <v>9</v>
      </c>
      <c r="C9" s="459">
        <v>508.2</v>
      </c>
      <c r="D9" s="512">
        <v>-1</v>
      </c>
      <c r="E9" s="461">
        <v>507.2</v>
      </c>
      <c r="F9" s="458" t="s">
        <v>186</v>
      </c>
      <c r="G9" s="459">
        <v>516.42500000000007</v>
      </c>
      <c r="H9" s="459">
        <v>543.89999999999986</v>
      </c>
      <c r="I9" s="459">
        <v>-36.699999999999875</v>
      </c>
    </row>
    <row r="10" spans="1:9" ht="15.75">
      <c r="A10" s="460" t="s">
        <v>25</v>
      </c>
      <c r="B10" s="632" t="s">
        <v>168</v>
      </c>
      <c r="C10" s="459">
        <v>0</v>
      </c>
      <c r="D10" s="512">
        <v>0</v>
      </c>
      <c r="E10" s="461">
        <v>0</v>
      </c>
      <c r="F10" s="458"/>
      <c r="G10" s="459">
        <v>0</v>
      </c>
      <c r="H10" s="459">
        <v>0</v>
      </c>
      <c r="I10" s="459">
        <v>0</v>
      </c>
    </row>
    <row r="11" spans="1:9" ht="15.75">
      <c r="A11" s="460" t="s">
        <v>26</v>
      </c>
      <c r="B11" s="632" t="s">
        <v>10</v>
      </c>
      <c r="C11" s="459">
        <v>0</v>
      </c>
      <c r="D11" s="512">
        <v>0</v>
      </c>
      <c r="E11" s="461">
        <v>0</v>
      </c>
      <c r="F11" s="458"/>
      <c r="G11" s="459">
        <v>0</v>
      </c>
      <c r="H11" s="459">
        <v>0</v>
      </c>
      <c r="I11" s="459">
        <v>0</v>
      </c>
    </row>
    <row r="12" spans="1:9" ht="15.75">
      <c r="A12" s="460" t="s">
        <v>27</v>
      </c>
      <c r="B12" s="632" t="s">
        <v>170</v>
      </c>
      <c r="C12" s="459">
        <v>0</v>
      </c>
      <c r="D12" s="512">
        <v>0</v>
      </c>
      <c r="E12" s="461">
        <v>0</v>
      </c>
      <c r="F12" s="458"/>
      <c r="G12" s="459">
        <v>0</v>
      </c>
      <c r="H12" s="459">
        <v>0</v>
      </c>
      <c r="I12" s="459">
        <v>0</v>
      </c>
    </row>
    <row r="13" spans="1:9" ht="15.75">
      <c r="A13" s="460" t="s">
        <v>106</v>
      </c>
      <c r="B13" s="632" t="s">
        <v>11</v>
      </c>
      <c r="C13" s="459">
        <v>0</v>
      </c>
      <c r="D13" s="512">
        <v>0</v>
      </c>
      <c r="E13" s="461">
        <v>0</v>
      </c>
      <c r="F13" s="458"/>
      <c r="G13" s="459">
        <v>0</v>
      </c>
      <c r="H13" s="459">
        <v>0</v>
      </c>
      <c r="I13" s="459">
        <v>0</v>
      </c>
    </row>
    <row r="14" spans="1:9" ht="15.75">
      <c r="A14" s="460" t="s">
        <v>107</v>
      </c>
      <c r="B14" s="632" t="s">
        <v>179</v>
      </c>
      <c r="C14" s="459">
        <v>0</v>
      </c>
      <c r="D14" s="512">
        <v>0</v>
      </c>
      <c r="E14" s="461">
        <v>0</v>
      </c>
      <c r="F14" s="458"/>
      <c r="G14" s="459">
        <v>0</v>
      </c>
      <c r="H14" s="459">
        <v>0</v>
      </c>
      <c r="I14" s="459">
        <v>0</v>
      </c>
    </row>
    <row r="15" spans="1:9" ht="15.75">
      <c r="A15" s="460" t="s">
        <v>108</v>
      </c>
      <c r="B15" s="632" t="s">
        <v>12</v>
      </c>
      <c r="C15" s="459">
        <v>0</v>
      </c>
      <c r="D15" s="512">
        <v>0</v>
      </c>
      <c r="E15" s="461">
        <v>0</v>
      </c>
      <c r="F15" s="458"/>
      <c r="G15" s="459">
        <v>0</v>
      </c>
      <c r="H15" s="459">
        <v>0</v>
      </c>
      <c r="I15" s="459">
        <v>0</v>
      </c>
    </row>
    <row r="16" spans="1:9" ht="15.75">
      <c r="A16" s="460" t="s">
        <v>109</v>
      </c>
      <c r="B16" s="632" t="s">
        <v>13</v>
      </c>
      <c r="C16" s="459">
        <v>0</v>
      </c>
      <c r="D16" s="512">
        <v>0</v>
      </c>
      <c r="E16" s="461">
        <v>0</v>
      </c>
      <c r="F16" s="458"/>
      <c r="G16" s="459">
        <v>0</v>
      </c>
      <c r="H16" s="459">
        <v>0</v>
      </c>
      <c r="I16" s="459">
        <v>0</v>
      </c>
    </row>
    <row r="17" spans="1:10" ht="15.75">
      <c r="A17" s="460" t="s">
        <v>110</v>
      </c>
      <c r="B17" s="632" t="s">
        <v>130</v>
      </c>
      <c r="C17" s="459">
        <v>0</v>
      </c>
      <c r="D17" s="512">
        <v>0</v>
      </c>
      <c r="E17" s="461">
        <v>0</v>
      </c>
      <c r="F17" s="458"/>
      <c r="G17" s="459">
        <v>0</v>
      </c>
      <c r="H17" s="459">
        <v>0</v>
      </c>
      <c r="I17" s="459">
        <v>0</v>
      </c>
    </row>
    <row r="18" spans="1:10" ht="15.75">
      <c r="A18" s="460" t="s">
        <v>111</v>
      </c>
      <c r="B18" s="632" t="s">
        <v>175</v>
      </c>
      <c r="C18" s="459">
        <v>0</v>
      </c>
      <c r="D18" s="512">
        <v>0</v>
      </c>
      <c r="E18" s="461">
        <v>0</v>
      </c>
      <c r="F18" s="458"/>
      <c r="G18" s="459">
        <v>0</v>
      </c>
      <c r="H18" s="459">
        <v>0</v>
      </c>
      <c r="I18" s="459">
        <v>0</v>
      </c>
    </row>
    <row r="19" spans="1:10" ht="15.75">
      <c r="A19" s="460" t="s">
        <v>262</v>
      </c>
      <c r="B19" s="632" t="s">
        <v>314</v>
      </c>
      <c r="C19" s="459">
        <v>0</v>
      </c>
      <c r="D19" s="512">
        <v>0</v>
      </c>
      <c r="E19" s="461">
        <v>0</v>
      </c>
      <c r="F19" s="458"/>
      <c r="G19" s="459">
        <v>0</v>
      </c>
      <c r="H19" s="459">
        <v>0</v>
      </c>
      <c r="I19" s="459">
        <v>0</v>
      </c>
    </row>
    <row r="20" spans="1:10" ht="15.75">
      <c r="A20" s="633" t="s">
        <v>302</v>
      </c>
      <c r="B20" s="634"/>
      <c r="C20" s="449">
        <v>10467.600000000008</v>
      </c>
      <c r="D20" s="449">
        <v>222</v>
      </c>
      <c r="E20" s="449">
        <v>10689.600000000008</v>
      </c>
      <c r="F20" s="454"/>
      <c r="G20" s="449">
        <v>10439.800000000003</v>
      </c>
      <c r="H20" s="449">
        <v>10399.399999999974</v>
      </c>
      <c r="I20" s="449">
        <v>290.2000000000325</v>
      </c>
    </row>
    <row r="21" spans="1:10" ht="15.75">
      <c r="A21" s="460" t="s">
        <v>28</v>
      </c>
      <c r="B21" s="632" t="s">
        <v>14</v>
      </c>
      <c r="C21" s="459">
        <v>0</v>
      </c>
      <c r="D21" s="461">
        <v>0</v>
      </c>
      <c r="E21" s="461">
        <v>0</v>
      </c>
      <c r="F21" s="458"/>
      <c r="G21" s="459">
        <v>0</v>
      </c>
      <c r="H21" s="459">
        <v>0</v>
      </c>
      <c r="I21" s="459">
        <v>0</v>
      </c>
    </row>
    <row r="22" spans="1:10" ht="15.75">
      <c r="A22" s="460" t="s">
        <v>112</v>
      </c>
      <c r="B22" s="632" t="s">
        <v>15</v>
      </c>
      <c r="C22" s="459">
        <v>0</v>
      </c>
      <c r="D22" s="461">
        <v>0</v>
      </c>
      <c r="E22" s="461">
        <v>0</v>
      </c>
      <c r="F22" s="458"/>
      <c r="G22" s="459">
        <v>0</v>
      </c>
      <c r="H22" s="459">
        <v>0</v>
      </c>
      <c r="I22" s="459">
        <v>0</v>
      </c>
    </row>
    <row r="23" spans="1:10" ht="15.75">
      <c r="A23" s="460" t="s">
        <v>113</v>
      </c>
      <c r="B23" s="632" t="s">
        <v>16</v>
      </c>
      <c r="C23" s="459">
        <v>2</v>
      </c>
      <c r="D23" s="461">
        <v>0</v>
      </c>
      <c r="E23" s="461">
        <v>2</v>
      </c>
      <c r="F23" s="458"/>
      <c r="G23" s="459">
        <v>1.560970982142857</v>
      </c>
      <c r="H23" s="459">
        <v>2</v>
      </c>
      <c r="I23" s="459">
        <v>0</v>
      </c>
    </row>
    <row r="24" spans="1:10" ht="15.75">
      <c r="A24" s="460" t="s">
        <v>99</v>
      </c>
      <c r="B24" s="632" t="s">
        <v>134</v>
      </c>
      <c r="C24" s="459">
        <v>5.5</v>
      </c>
      <c r="D24" s="461">
        <v>0</v>
      </c>
      <c r="E24" s="461">
        <v>5.5</v>
      </c>
      <c r="F24" s="458"/>
      <c r="G24" s="459">
        <v>7.2948511022492006</v>
      </c>
      <c r="H24" s="459">
        <v>8.0927272727272737</v>
      </c>
      <c r="I24" s="459">
        <v>-2.5927272727272737</v>
      </c>
    </row>
    <row r="25" spans="1:10" ht="15.75">
      <c r="A25" s="460" t="s">
        <v>100</v>
      </c>
      <c r="B25" s="632" t="s">
        <v>303</v>
      </c>
      <c r="C25" s="459">
        <v>0</v>
      </c>
      <c r="D25" s="461">
        <v>0</v>
      </c>
      <c r="E25" s="461">
        <v>0</v>
      </c>
      <c r="F25" s="458"/>
      <c r="G25" s="459">
        <v>0</v>
      </c>
      <c r="H25" s="459">
        <v>0</v>
      </c>
      <c r="I25" s="459">
        <v>0</v>
      </c>
    </row>
    <row r="26" spans="1:10" ht="15.75">
      <c r="A26" s="460" t="s">
        <v>114</v>
      </c>
      <c r="B26" s="632" t="s">
        <v>135</v>
      </c>
      <c r="C26" s="459">
        <v>62.1</v>
      </c>
      <c r="D26" s="461">
        <v>0</v>
      </c>
      <c r="E26" s="461">
        <v>62.1</v>
      </c>
      <c r="F26" s="458"/>
      <c r="G26" s="459">
        <v>54.300000000000004</v>
      </c>
      <c r="H26" s="459">
        <v>53.7</v>
      </c>
      <c r="I26" s="459">
        <v>8.3999999999999986</v>
      </c>
    </row>
    <row r="27" spans="1:10" ht="15.75">
      <c r="A27" s="633" t="s">
        <v>304</v>
      </c>
      <c r="B27" s="634"/>
      <c r="C27" s="449">
        <v>69.599999999999994</v>
      </c>
      <c r="D27" s="449">
        <v>0</v>
      </c>
      <c r="E27" s="449">
        <v>69.599999999999994</v>
      </c>
      <c r="F27" s="454"/>
      <c r="G27" s="449">
        <v>63.155822084392064</v>
      </c>
      <c r="H27" s="449">
        <v>63.792727272727276</v>
      </c>
      <c r="I27" s="449">
        <v>5.8072727272727249</v>
      </c>
    </row>
    <row r="28" spans="1:10" ht="15.75">
      <c r="A28" s="460" t="s">
        <v>101</v>
      </c>
      <c r="B28" s="632" t="s">
        <v>17</v>
      </c>
      <c r="C28" s="459">
        <v>790.8</v>
      </c>
      <c r="D28" s="461">
        <v>5</v>
      </c>
      <c r="E28" s="461">
        <v>795.8</v>
      </c>
      <c r="F28" s="462">
        <v>1</v>
      </c>
      <c r="G28" s="459">
        <v>751.21249999999998</v>
      </c>
      <c r="H28" s="459">
        <v>763.9</v>
      </c>
      <c r="I28" s="459">
        <v>31.899999999999977</v>
      </c>
    </row>
    <row r="29" spans="1:10" ht="15.75">
      <c r="A29" s="460" t="s">
        <v>102</v>
      </c>
      <c r="B29" s="632" t="s">
        <v>115</v>
      </c>
      <c r="C29" s="459">
        <v>49.800000000000004</v>
      </c>
      <c r="D29" s="461">
        <v>-4.7999999999999972</v>
      </c>
      <c r="E29" s="461">
        <v>45.000000000000007</v>
      </c>
      <c r="F29" s="462">
        <v>1</v>
      </c>
      <c r="G29" s="459">
        <v>45.287500000000001</v>
      </c>
      <c r="H29" s="459">
        <v>44.20000000000001</v>
      </c>
      <c r="I29" s="459">
        <v>0.79999999999999716</v>
      </c>
      <c r="J29" s="627" t="s">
        <v>152</v>
      </c>
    </row>
    <row r="30" spans="1:10" ht="15.75">
      <c r="A30" s="460" t="s">
        <v>103</v>
      </c>
      <c r="B30" s="632" t="s">
        <v>180</v>
      </c>
      <c r="C30" s="459">
        <v>0</v>
      </c>
      <c r="D30" s="461">
        <v>0</v>
      </c>
      <c r="E30" s="461">
        <v>0</v>
      </c>
      <c r="F30" s="458"/>
      <c r="G30" s="459">
        <v>0</v>
      </c>
      <c r="H30" s="459">
        <v>0</v>
      </c>
      <c r="I30" s="459">
        <v>0</v>
      </c>
    </row>
    <row r="31" spans="1:10" ht="15.75">
      <c r="A31" s="668" t="s">
        <v>305</v>
      </c>
      <c r="B31" s="669"/>
      <c r="C31" s="450">
        <v>840.59999999999991</v>
      </c>
      <c r="D31" s="450">
        <v>0.20000000000000284</v>
      </c>
      <c r="E31" s="450">
        <v>840.8</v>
      </c>
      <c r="F31" s="454"/>
      <c r="G31" s="450">
        <v>796.5</v>
      </c>
      <c r="H31" s="450">
        <v>808.1</v>
      </c>
      <c r="I31" s="450">
        <v>32.699999999999974</v>
      </c>
    </row>
    <row r="32" spans="1:10" ht="15.75">
      <c r="A32" s="460" t="s">
        <v>104</v>
      </c>
      <c r="B32" s="635" t="s">
        <v>18</v>
      </c>
      <c r="C32" s="447">
        <v>357.00000000000006</v>
      </c>
      <c r="D32" s="461">
        <v>-4.1999999999999886</v>
      </c>
      <c r="E32" s="461">
        <v>352.80000000000007</v>
      </c>
      <c r="F32" s="455">
        <v>1</v>
      </c>
      <c r="G32" s="447">
        <v>307.1875</v>
      </c>
      <c r="H32" s="447">
        <v>315.30000000000007</v>
      </c>
      <c r="I32" s="459">
        <v>37.5</v>
      </c>
    </row>
    <row r="33" spans="1:11" ht="15.75">
      <c r="A33" s="460" t="s">
        <v>263</v>
      </c>
      <c r="B33" s="632" t="s">
        <v>19</v>
      </c>
      <c r="C33" s="459">
        <v>202.7</v>
      </c>
      <c r="D33" s="461">
        <v>0</v>
      </c>
      <c r="E33" s="461">
        <v>202.7</v>
      </c>
      <c r="F33" s="462"/>
      <c r="G33" s="459">
        <v>170.35</v>
      </c>
      <c r="H33" s="459">
        <v>177.2</v>
      </c>
      <c r="I33" s="459">
        <v>25.5</v>
      </c>
    </row>
    <row r="34" spans="1:11" ht="15.75">
      <c r="A34" s="460" t="s">
        <v>264</v>
      </c>
      <c r="B34" s="632" t="s">
        <v>20</v>
      </c>
      <c r="C34" s="459">
        <v>16.8</v>
      </c>
      <c r="D34" s="461">
        <v>3</v>
      </c>
      <c r="E34" s="461">
        <v>19.8</v>
      </c>
      <c r="F34" s="462">
        <v>1</v>
      </c>
      <c r="G34" s="459">
        <v>14.637499999999999</v>
      </c>
      <c r="H34" s="459">
        <v>15.1</v>
      </c>
      <c r="I34" s="459">
        <v>4.7000000000000011</v>
      </c>
    </row>
    <row r="35" spans="1:11" ht="15.75">
      <c r="A35" s="460" t="s">
        <v>265</v>
      </c>
      <c r="B35" s="632" t="s">
        <v>21</v>
      </c>
      <c r="C35" s="459">
        <v>238.20000000000005</v>
      </c>
      <c r="D35" s="461">
        <v>-1</v>
      </c>
      <c r="E35" s="461">
        <v>237.20000000000005</v>
      </c>
      <c r="F35" s="462">
        <v>1</v>
      </c>
      <c r="G35" s="459">
        <v>221.10792422110273</v>
      </c>
      <c r="H35" s="459">
        <v>228.27215909090916</v>
      </c>
      <c r="I35" s="459">
        <v>8.9278409090908895</v>
      </c>
    </row>
    <row r="36" spans="1:11" ht="15.75">
      <c r="A36" s="633" t="s">
        <v>306</v>
      </c>
      <c r="B36" s="636"/>
      <c r="C36" s="449">
        <v>814.7</v>
      </c>
      <c r="D36" s="449">
        <v>-2.1999999999999886</v>
      </c>
      <c r="E36" s="449">
        <v>812.5</v>
      </c>
      <c r="F36" s="454"/>
      <c r="G36" s="449">
        <v>713.2829242211028</v>
      </c>
      <c r="H36" s="449">
        <v>735.87215909090924</v>
      </c>
      <c r="I36" s="449">
        <v>76.627840909090892</v>
      </c>
    </row>
    <row r="37" spans="1:11" ht="15.75">
      <c r="A37" s="460" t="s">
        <v>105</v>
      </c>
      <c r="B37" s="632" t="s">
        <v>181</v>
      </c>
      <c r="C37" s="459">
        <v>0</v>
      </c>
      <c r="D37" s="461">
        <v>0</v>
      </c>
      <c r="E37" s="461">
        <v>0</v>
      </c>
      <c r="F37" s="458"/>
      <c r="G37" s="459">
        <v>21.643105799601209</v>
      </c>
      <c r="H37" s="459">
        <v>26.523011363636353</v>
      </c>
      <c r="I37" s="459">
        <v>-26.523011363636353</v>
      </c>
    </row>
    <row r="38" spans="1:11" ht="15.75">
      <c r="A38" s="633" t="s">
        <v>307</v>
      </c>
      <c r="B38" s="636"/>
      <c r="C38" s="449">
        <v>0</v>
      </c>
      <c r="D38" s="449">
        <v>0</v>
      </c>
      <c r="E38" s="449">
        <v>0</v>
      </c>
      <c r="F38" s="454"/>
      <c r="G38" s="449">
        <v>21.643105799601209</v>
      </c>
      <c r="H38" s="449">
        <v>26.523011363636353</v>
      </c>
      <c r="I38" s="449">
        <v>-26.523011363636353</v>
      </c>
    </row>
    <row r="39" spans="1:11" ht="15.75">
      <c r="A39" s="637" t="s">
        <v>2</v>
      </c>
      <c r="B39" s="636"/>
      <c r="C39" s="449">
        <v>12609.300000000008</v>
      </c>
      <c r="D39" s="449">
        <v>220</v>
      </c>
      <c r="E39" s="449">
        <v>12829.300000000007</v>
      </c>
      <c r="F39" s="454"/>
      <c r="G39" s="449">
        <v>12443.0443521051</v>
      </c>
      <c r="H39" s="449">
        <v>12440.987897727247</v>
      </c>
      <c r="I39" s="449">
        <v>388.31210227275989</v>
      </c>
      <c r="K39" s="638"/>
    </row>
    <row r="40" spans="1:11" ht="15.75">
      <c r="A40" s="639"/>
      <c r="B40" s="639"/>
      <c r="C40" s="83"/>
      <c r="D40" s="83"/>
      <c r="E40" s="83"/>
      <c r="F40" s="367"/>
      <c r="G40" s="83"/>
      <c r="H40" s="83"/>
      <c r="I40" s="640"/>
    </row>
    <row r="41" spans="1:11" ht="51.75" customHeight="1">
      <c r="A41" s="641" t="s">
        <v>186</v>
      </c>
      <c r="B41" s="664" t="s">
        <v>465</v>
      </c>
      <c r="C41" s="664"/>
      <c r="D41" s="664"/>
      <c r="E41" s="664"/>
      <c r="F41" s="664"/>
      <c r="G41" s="664"/>
      <c r="H41" s="664"/>
      <c r="I41" s="664"/>
    </row>
    <row r="42" spans="1:11" ht="15.75">
      <c r="A42" s="642">
        <v>1</v>
      </c>
      <c r="B42" s="664" t="s">
        <v>466</v>
      </c>
      <c r="C42" s="665"/>
      <c r="D42" s="665"/>
      <c r="E42" s="665"/>
      <c r="F42" s="665"/>
      <c r="G42" s="665"/>
      <c r="H42" s="665"/>
      <c r="I42" s="665"/>
    </row>
    <row r="43" spans="1:11" ht="15.75">
      <c r="A43" s="643"/>
      <c r="B43" s="644"/>
      <c r="C43" s="645"/>
      <c r="D43" s="645"/>
      <c r="E43" s="645"/>
      <c r="F43" s="646"/>
      <c r="G43" s="645"/>
      <c r="H43" s="645"/>
      <c r="I43" s="645"/>
    </row>
    <row r="44" spans="1:11" ht="15.75">
      <c r="A44" s="643"/>
      <c r="B44" s="647" t="s">
        <v>554</v>
      </c>
      <c r="C44" s="645"/>
      <c r="D44" s="645"/>
      <c r="E44" s="645"/>
      <c r="F44" s="646"/>
      <c r="G44" s="645"/>
      <c r="H44" s="645"/>
      <c r="I44" s="645"/>
    </row>
  </sheetData>
  <mergeCells count="6">
    <mergeCell ref="B42:I42"/>
    <mergeCell ref="A1:I1"/>
    <mergeCell ref="A2:I2"/>
    <mergeCell ref="A3:I3"/>
    <mergeCell ref="A31:B31"/>
    <mergeCell ref="B41:I4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A2" sqref="A2"/>
    </sheetView>
  </sheetViews>
  <sheetFormatPr defaultColWidth="9.140625" defaultRowHeight="15.75"/>
  <cols>
    <col min="1" max="1" width="32.42578125" style="152" bestFit="1" customWidth="1"/>
    <col min="2" max="7" width="20.5703125" style="152" hidden="1" customWidth="1"/>
    <col min="8" max="8" width="16.28515625" style="152" hidden="1" customWidth="1"/>
    <col min="9" max="9" width="20.5703125" style="152" customWidth="1"/>
    <col min="10" max="13" width="20.5703125" style="152" hidden="1" customWidth="1"/>
    <col min="14" max="14" width="21.28515625" style="152" customWidth="1"/>
    <col min="15" max="15" width="19.5703125" style="152" customWidth="1"/>
    <col min="16" max="16" width="22.7109375" style="358" customWidth="1"/>
    <col min="17" max="17" width="15" style="152" customWidth="1"/>
    <col min="18" max="16384" width="9.140625" style="152"/>
  </cols>
  <sheetData>
    <row r="1" spans="1:16" s="299" customFormat="1">
      <c r="A1" s="150" t="s">
        <v>3</v>
      </c>
      <c r="B1" s="150"/>
      <c r="C1" s="150"/>
      <c r="D1" s="150"/>
      <c r="E1" s="150"/>
      <c r="F1" s="150"/>
      <c r="G1" s="150"/>
      <c r="H1" s="150"/>
      <c r="I1" s="150"/>
      <c r="J1" s="150"/>
      <c r="K1" s="150"/>
      <c r="L1" s="150"/>
      <c r="M1" s="150"/>
      <c r="N1" s="150"/>
      <c r="P1" s="357"/>
    </row>
    <row r="2" spans="1:16">
      <c r="A2" s="151" t="s">
        <v>429</v>
      </c>
      <c r="B2" s="151"/>
      <c r="C2" s="151"/>
      <c r="D2" s="151"/>
      <c r="E2" s="151"/>
      <c r="F2" s="151"/>
      <c r="G2" s="151"/>
      <c r="H2" s="151"/>
      <c r="I2" s="151"/>
      <c r="J2" s="151"/>
      <c r="K2" s="151"/>
      <c r="L2" s="151"/>
      <c r="M2" s="151"/>
      <c r="N2" s="151"/>
    </row>
    <row r="3" spans="1:16">
      <c r="A3" s="151" t="str">
        <f>'Schedule 1'!A3:L3</f>
        <v>Data Through April 30, 2020</v>
      </c>
      <c r="B3" s="151"/>
      <c r="C3" s="151"/>
      <c r="D3" s="151"/>
      <c r="E3" s="151"/>
      <c r="F3" s="151"/>
      <c r="G3" s="151"/>
      <c r="H3" s="151"/>
      <c r="I3" s="151"/>
      <c r="J3" s="151"/>
      <c r="K3" s="151"/>
      <c r="L3" s="151"/>
      <c r="M3" s="151"/>
      <c r="N3" s="151"/>
    </row>
    <row r="6" spans="1:16" ht="31.5">
      <c r="A6" s="369" t="s">
        <v>248</v>
      </c>
      <c r="B6" s="359" t="s">
        <v>445</v>
      </c>
      <c r="C6" s="359" t="s">
        <v>485</v>
      </c>
      <c r="D6" s="359" t="s">
        <v>486</v>
      </c>
      <c r="E6" s="359" t="s">
        <v>487</v>
      </c>
      <c r="F6" s="359" t="s">
        <v>488</v>
      </c>
      <c r="G6" s="359" t="s">
        <v>489</v>
      </c>
      <c r="H6" s="359" t="s">
        <v>490</v>
      </c>
      <c r="I6" s="359" t="s">
        <v>491</v>
      </c>
      <c r="J6" s="359" t="s">
        <v>492</v>
      </c>
      <c r="K6" s="359" t="s">
        <v>493</v>
      </c>
      <c r="L6" s="359" t="s">
        <v>494</v>
      </c>
      <c r="M6" s="359" t="s">
        <v>495</v>
      </c>
      <c r="N6" s="359" t="s">
        <v>574</v>
      </c>
    </row>
    <row r="8" spans="1:16">
      <c r="A8" s="360" t="s">
        <v>249</v>
      </c>
      <c r="B8" s="442">
        <v>52352483.820000023</v>
      </c>
      <c r="C8" s="442">
        <v>54519942.690000065</v>
      </c>
      <c r="D8" s="442">
        <v>55449241.280000098</v>
      </c>
      <c r="E8" s="442">
        <v>55473446.950000077</v>
      </c>
      <c r="F8" s="442">
        <v>55030538.499999918</v>
      </c>
      <c r="G8" s="442">
        <v>55328959.800000086</v>
      </c>
      <c r="H8" s="442">
        <v>55094040.1599999</v>
      </c>
      <c r="I8" s="442">
        <v>55585245.139999926</v>
      </c>
      <c r="J8" s="442"/>
      <c r="K8" s="442"/>
      <c r="L8" s="442"/>
      <c r="M8" s="442"/>
      <c r="N8" s="389">
        <f>SUM(B8:M8)</f>
        <v>438833898.34000009</v>
      </c>
    </row>
    <row r="9" spans="1:16">
      <c r="A9" s="360" t="s">
        <v>250</v>
      </c>
      <c r="B9" s="442">
        <v>1191457.1600000011</v>
      </c>
      <c r="C9" s="442">
        <v>1487879.9900000012</v>
      </c>
      <c r="D9" s="442">
        <v>1689695.1100000017</v>
      </c>
      <c r="E9" s="442">
        <v>1706912.4299999997</v>
      </c>
      <c r="F9" s="442">
        <v>1690226.840000004</v>
      </c>
      <c r="G9" s="442">
        <v>2144676.6400000034</v>
      </c>
      <c r="H9" s="442">
        <v>1996163.6199999985</v>
      </c>
      <c r="I9" s="442">
        <v>3889532.920000005</v>
      </c>
      <c r="J9" s="442"/>
      <c r="K9" s="442"/>
      <c r="L9" s="442"/>
      <c r="M9" s="442"/>
      <c r="N9" s="389">
        <f t="shared" ref="N9:N21" si="0">SUM(B9:M9)</f>
        <v>15796544.710000014</v>
      </c>
    </row>
    <row r="10" spans="1:16">
      <c r="A10" s="360" t="s">
        <v>251</v>
      </c>
      <c r="B10" s="388"/>
      <c r="C10" s="388">
        <v>1041647.7599999995</v>
      </c>
      <c r="D10" s="388">
        <v>3763040.01</v>
      </c>
      <c r="E10" s="388">
        <v>3900299.8899999983</v>
      </c>
      <c r="F10" s="388">
        <v>5007340.8300000057</v>
      </c>
      <c r="G10" s="388">
        <v>3412194.8800000013</v>
      </c>
      <c r="H10" s="388">
        <v>4946034.0799999954</v>
      </c>
      <c r="I10" s="388">
        <v>4393052.3400000036</v>
      </c>
      <c r="J10" s="388"/>
      <c r="K10" s="388"/>
      <c r="L10" s="388"/>
      <c r="M10" s="388"/>
      <c r="N10" s="389">
        <f t="shared" si="0"/>
        <v>26463609.790000003</v>
      </c>
    </row>
    <row r="11" spans="1:16">
      <c r="A11" s="360" t="s">
        <v>252</v>
      </c>
      <c r="B11" s="388">
        <v>0</v>
      </c>
      <c r="C11" s="388"/>
      <c r="D11" s="388">
        <v>728.20999999999981</v>
      </c>
      <c r="E11" s="388">
        <v>0</v>
      </c>
      <c r="F11" s="388">
        <v>700.19999999999993</v>
      </c>
      <c r="G11" s="388">
        <v>0</v>
      </c>
      <c r="H11" s="388">
        <v>321.67000000000013</v>
      </c>
      <c r="I11" s="388">
        <v>0</v>
      </c>
      <c r="J11" s="388"/>
      <c r="K11" s="388"/>
      <c r="L11" s="388"/>
      <c r="M11" s="388"/>
      <c r="N11" s="389">
        <f t="shared" si="0"/>
        <v>1750.08</v>
      </c>
    </row>
    <row r="12" spans="1:16">
      <c r="A12" s="360" t="s">
        <v>253</v>
      </c>
      <c r="B12" s="442">
        <v>13021.650000000003</v>
      </c>
      <c r="C12" s="442">
        <v>25134.159999999949</v>
      </c>
      <c r="D12" s="442">
        <v>20661.769999999993</v>
      </c>
      <c r="E12" s="442">
        <v>11883.940000000008</v>
      </c>
      <c r="F12" s="442">
        <v>38064.220000000038</v>
      </c>
      <c r="G12" s="442">
        <v>16203.989999999996</v>
      </c>
      <c r="H12" s="442">
        <v>46389.800000000039</v>
      </c>
      <c r="I12" s="442">
        <v>661119.38999999897</v>
      </c>
      <c r="J12" s="442"/>
      <c r="K12" s="442"/>
      <c r="L12" s="442"/>
      <c r="M12" s="442"/>
      <c r="N12" s="389">
        <f t="shared" si="0"/>
        <v>832478.91999999899</v>
      </c>
    </row>
    <row r="13" spans="1:16">
      <c r="A13" s="360" t="s">
        <v>254</v>
      </c>
      <c r="B13" s="442">
        <v>2038.0499999999993</v>
      </c>
      <c r="C13" s="442">
        <v>1052441.5800000008</v>
      </c>
      <c r="D13" s="442">
        <v>159094.48999999985</v>
      </c>
      <c r="E13" s="442">
        <v>703470.04000000039</v>
      </c>
      <c r="F13" s="442">
        <v>1626421.8700000008</v>
      </c>
      <c r="G13" s="442">
        <v>42655.19</v>
      </c>
      <c r="H13" s="442">
        <v>859932.05</v>
      </c>
      <c r="I13" s="442">
        <v>1573517.0099999998</v>
      </c>
      <c r="J13" s="442"/>
      <c r="K13" s="442"/>
      <c r="L13" s="442"/>
      <c r="M13" s="442"/>
      <c r="N13" s="389">
        <f t="shared" si="0"/>
        <v>6019570.2800000021</v>
      </c>
    </row>
    <row r="14" spans="1:16">
      <c r="A14" s="360" t="s">
        <v>255</v>
      </c>
      <c r="B14" s="442">
        <v>389752.4500000003</v>
      </c>
      <c r="C14" s="442">
        <v>4189211.7999999966</v>
      </c>
      <c r="D14" s="442">
        <v>5626415.3199999807</v>
      </c>
      <c r="E14" s="442">
        <v>4606675.01</v>
      </c>
      <c r="F14" s="442">
        <v>5216724.4399999715</v>
      </c>
      <c r="G14" s="442">
        <v>5026636.2299999641</v>
      </c>
      <c r="H14" s="442">
        <v>5508345.5299999649</v>
      </c>
      <c r="I14" s="442">
        <v>3784921.8299999787</v>
      </c>
      <c r="J14" s="442"/>
      <c r="K14" s="442"/>
      <c r="L14" s="442"/>
      <c r="M14" s="442"/>
      <c r="N14" s="389">
        <f t="shared" si="0"/>
        <v>34348682.609999858</v>
      </c>
    </row>
    <row r="15" spans="1:16">
      <c r="A15" s="360" t="s">
        <v>256</v>
      </c>
      <c r="B15" s="442">
        <v>3500.02</v>
      </c>
      <c r="C15" s="442">
        <v>6075.5700000000024</v>
      </c>
      <c r="D15" s="442">
        <v>35713.579999999973</v>
      </c>
      <c r="E15" s="442">
        <v>18227.559999999994</v>
      </c>
      <c r="F15" s="442">
        <v>40213.749999999978</v>
      </c>
      <c r="G15" s="442">
        <v>26950.939999999991</v>
      </c>
      <c r="H15" s="442">
        <v>23589.040000000001</v>
      </c>
      <c r="I15" s="442">
        <v>8674.4800000000014</v>
      </c>
      <c r="J15" s="442"/>
      <c r="K15" s="442"/>
      <c r="L15" s="442"/>
      <c r="M15" s="442"/>
      <c r="N15" s="389">
        <f t="shared" si="0"/>
        <v>162944.93999999994</v>
      </c>
    </row>
    <row r="16" spans="1:16">
      <c r="A16" s="360" t="s">
        <v>393</v>
      </c>
      <c r="B16" s="442">
        <v>379.99999999999977</v>
      </c>
      <c r="C16" s="442">
        <v>646.61999999999989</v>
      </c>
      <c r="D16" s="442">
        <v>1290729.2000000004</v>
      </c>
      <c r="E16" s="442">
        <v>1331</v>
      </c>
      <c r="F16" s="442">
        <v>547882.98</v>
      </c>
      <c r="G16" s="442">
        <v>-461480.37999999995</v>
      </c>
      <c r="H16" s="442">
        <v>585434.5700000003</v>
      </c>
      <c r="I16" s="442">
        <v>2130952.5100000007</v>
      </c>
      <c r="J16" s="442"/>
      <c r="K16" s="442"/>
      <c r="L16" s="442"/>
      <c r="M16" s="442"/>
      <c r="N16" s="389">
        <f t="shared" si="0"/>
        <v>4095876.5000000019</v>
      </c>
    </row>
    <row r="17" spans="1:15">
      <c r="A17" s="360" t="s">
        <v>257</v>
      </c>
      <c r="B17" s="442">
        <v>12888414.679999948</v>
      </c>
      <c r="C17" s="442">
        <v>3430770.4999999856</v>
      </c>
      <c r="D17" s="442">
        <v>-3835608.1900000009</v>
      </c>
      <c r="E17" s="442">
        <v>3339048.700000002</v>
      </c>
      <c r="F17" s="442">
        <v>5726204.4099999228</v>
      </c>
      <c r="G17" s="442">
        <v>50729664.690000065</v>
      </c>
      <c r="H17" s="442">
        <v>14221285.699999943</v>
      </c>
      <c r="I17" s="442">
        <v>15684721.32999989</v>
      </c>
      <c r="J17" s="442"/>
      <c r="K17" s="442"/>
      <c r="L17" s="442"/>
      <c r="M17" s="442"/>
      <c r="N17" s="389">
        <f t="shared" si="0"/>
        <v>102184501.81999975</v>
      </c>
    </row>
    <row r="18" spans="1:15">
      <c r="A18" s="360" t="s">
        <v>258</v>
      </c>
      <c r="B18" s="442">
        <v>33925573.050000004</v>
      </c>
      <c r="C18" s="442">
        <v>75390827.309999943</v>
      </c>
      <c r="D18" s="442">
        <v>79969807.090000048</v>
      </c>
      <c r="E18" s="442">
        <v>86076918.949999869</v>
      </c>
      <c r="F18" s="442">
        <v>83247000.779999942</v>
      </c>
      <c r="G18" s="442">
        <v>98109154.709999889</v>
      </c>
      <c r="H18" s="442">
        <v>93275252.389999881</v>
      </c>
      <c r="I18" s="442">
        <v>87584045.300000116</v>
      </c>
      <c r="J18" s="442"/>
      <c r="K18" s="442"/>
      <c r="L18" s="442"/>
      <c r="M18" s="442"/>
      <c r="N18" s="389">
        <f t="shared" si="0"/>
        <v>637578579.57999969</v>
      </c>
    </row>
    <row r="19" spans="1:15">
      <c r="A19" s="360" t="s">
        <v>259</v>
      </c>
      <c r="B19" s="442">
        <v>115.94000000000004</v>
      </c>
      <c r="C19" s="442">
        <v>11680.20000000001</v>
      </c>
      <c r="D19" s="442">
        <v>17551.289999999994</v>
      </c>
      <c r="E19" s="442">
        <v>14278.639999999994</v>
      </c>
      <c r="F19" s="442">
        <v>14909.009999999993</v>
      </c>
      <c r="G19" s="442">
        <v>17158.02000000003</v>
      </c>
      <c r="H19" s="442">
        <v>22053.289999999994</v>
      </c>
      <c r="I19" s="442">
        <v>15311.680000000004</v>
      </c>
      <c r="J19" s="442"/>
      <c r="K19" s="442"/>
      <c r="L19" s="442"/>
      <c r="M19" s="442"/>
      <c r="N19" s="389">
        <f t="shared" si="0"/>
        <v>113058.07000000002</v>
      </c>
    </row>
    <row r="20" spans="1:15">
      <c r="A20" s="360" t="s">
        <v>260</v>
      </c>
      <c r="B20" s="388"/>
      <c r="C20" s="388">
        <v>55000</v>
      </c>
      <c r="D20" s="388">
        <v>1766908.0299999998</v>
      </c>
      <c r="E20" s="388">
        <v>3118177.02</v>
      </c>
      <c r="F20" s="388">
        <v>4307694.2499999991</v>
      </c>
      <c r="G20" s="388">
        <v>2268933.91</v>
      </c>
      <c r="H20" s="388">
        <v>2975979.0100000002</v>
      </c>
      <c r="I20" s="388">
        <v>2826071.08</v>
      </c>
      <c r="J20" s="388"/>
      <c r="K20" s="388"/>
      <c r="L20" s="388"/>
      <c r="M20" s="388"/>
      <c r="N20" s="389">
        <f t="shared" si="0"/>
        <v>17318763.299999997</v>
      </c>
    </row>
    <row r="21" spans="1:15">
      <c r="A21" s="360" t="s">
        <v>261</v>
      </c>
      <c r="B21" s="388"/>
      <c r="C21" s="388"/>
      <c r="D21" s="388">
        <v>-9.1851688921451569E-8</v>
      </c>
      <c r="E21" s="388">
        <v>-2.1711457520723343E-8</v>
      </c>
      <c r="F21" s="388">
        <v>-3.771856427192688E-8</v>
      </c>
      <c r="G21" s="388"/>
      <c r="H21" s="388"/>
      <c r="I21" s="388">
        <v>-1.3224780559539795E-7</v>
      </c>
      <c r="J21" s="388"/>
      <c r="K21" s="388"/>
      <c r="L21" s="388"/>
      <c r="M21" s="388"/>
      <c r="N21" s="389">
        <f t="shared" si="0"/>
        <v>-2.8352951630949974E-7</v>
      </c>
    </row>
    <row r="22" spans="1:15">
      <c r="B22" s="155"/>
      <c r="C22" s="155"/>
      <c r="D22" s="155"/>
      <c r="E22" s="155"/>
      <c r="F22" s="155"/>
      <c r="G22" s="155"/>
      <c r="H22" s="155"/>
      <c r="I22" s="155"/>
      <c r="J22" s="155"/>
      <c r="K22" s="155"/>
      <c r="L22" s="155"/>
      <c r="M22" s="155"/>
      <c r="N22" s="387"/>
    </row>
    <row r="23" spans="1:15" ht="16.5" thickBot="1">
      <c r="A23" s="361" t="s">
        <v>98</v>
      </c>
      <c r="B23" s="386">
        <f>SUM(B8:B22)</f>
        <v>100766736.81999998</v>
      </c>
      <c r="C23" s="386"/>
      <c r="D23" s="386"/>
      <c r="E23" s="386"/>
      <c r="F23" s="386"/>
      <c r="G23" s="386"/>
      <c r="H23" s="386"/>
      <c r="I23" s="386">
        <f>SUM(I8:I22)</f>
        <v>178137165.00999984</v>
      </c>
      <c r="J23" s="386"/>
      <c r="K23" s="386"/>
      <c r="L23" s="386"/>
      <c r="M23" s="386"/>
      <c r="N23" s="362">
        <f>SUM(N8:N22)</f>
        <v>1283750258.9399991</v>
      </c>
      <c r="O23" s="434"/>
    </row>
    <row r="24" spans="1:15" ht="16.5" thickTop="1"/>
    <row r="26" spans="1:15">
      <c r="N26" s="433"/>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2"/>
  <sheetViews>
    <sheetView zoomScale="80" zoomScaleNormal="80" workbookViewId="0">
      <pane ySplit="6" topLeftCell="A7" activePane="bottomLeft" state="frozen"/>
      <selection activeCell="G53" sqref="G53"/>
      <selection pane="bottomLeft" activeCell="A3" sqref="A3"/>
    </sheetView>
  </sheetViews>
  <sheetFormatPr defaultColWidth="9.140625" defaultRowHeight="15.75"/>
  <cols>
    <col min="1" max="1" width="73.85546875" style="1" bestFit="1" customWidth="1"/>
    <col min="2" max="2" width="14.85546875" style="2" bestFit="1" customWidth="1"/>
    <col min="3" max="3" width="22.140625" style="13" customWidth="1"/>
    <col min="4" max="4" width="17.85546875" style="14" customWidth="1"/>
    <col min="5" max="5" width="16.42578125" style="14" customWidth="1"/>
    <col min="6" max="6" width="18.7109375" style="14" customWidth="1"/>
    <col min="7" max="7" width="18.140625" style="14" customWidth="1"/>
    <col min="8" max="8" width="19.7109375" style="14" customWidth="1"/>
    <col min="9" max="9" width="17.140625" style="14" bestFit="1" customWidth="1"/>
    <col min="10" max="10" width="19" style="1" bestFit="1" customWidth="1"/>
    <col min="11" max="11" width="13.7109375" style="1" bestFit="1" customWidth="1"/>
    <col min="12" max="16384" width="9.140625" style="1"/>
  </cols>
  <sheetData>
    <row r="1" spans="1:12" s="4" customFormat="1">
      <c r="A1" s="150" t="s">
        <v>3</v>
      </c>
      <c r="B1" s="150"/>
      <c r="C1" s="150"/>
      <c r="D1" s="150"/>
      <c r="E1" s="150"/>
      <c r="F1" s="150"/>
      <c r="G1" s="150"/>
      <c r="H1" s="150"/>
      <c r="I1" s="150"/>
    </row>
    <row r="2" spans="1:12">
      <c r="A2" s="151" t="s">
        <v>430</v>
      </c>
      <c r="B2" s="151"/>
      <c r="C2" s="151"/>
      <c r="D2" s="151"/>
      <c r="E2" s="151"/>
      <c r="F2" s="151"/>
      <c r="G2" s="151"/>
      <c r="H2" s="151"/>
      <c r="I2" s="151"/>
    </row>
    <row r="3" spans="1:12">
      <c r="A3" s="151" t="str">
        <f>'Schedule 1'!A3:L3</f>
        <v>Data Through April 30, 2020</v>
      </c>
      <c r="B3" s="151"/>
      <c r="C3" s="151"/>
      <c r="D3" s="151"/>
      <c r="E3" s="151"/>
      <c r="F3" s="151"/>
      <c r="G3" s="151"/>
      <c r="H3" s="151"/>
      <c r="I3" s="151"/>
    </row>
    <row r="4" spans="1:12">
      <c r="A4" s="152"/>
      <c r="B4" s="153"/>
      <c r="C4" s="154"/>
      <c r="D4" s="155"/>
      <c r="E4" s="155"/>
      <c r="F4" s="155"/>
      <c r="G4" s="155"/>
      <c r="H4" s="155"/>
      <c r="I4" s="155"/>
    </row>
    <row r="5" spans="1:12" s="15" customFormat="1">
      <c r="A5" s="156"/>
      <c r="B5" s="157" t="s">
        <v>194</v>
      </c>
      <c r="C5" s="370"/>
      <c r="D5" s="158" t="s">
        <v>155</v>
      </c>
      <c r="E5" s="158" t="s">
        <v>156</v>
      </c>
      <c r="F5" s="159" t="s">
        <v>212</v>
      </c>
      <c r="G5" s="159" t="s">
        <v>50</v>
      </c>
      <c r="H5" s="370"/>
      <c r="I5" s="159"/>
      <c r="J5" s="152"/>
    </row>
    <row r="6" spans="1:12" s="15" customFormat="1">
      <c r="A6" s="160" t="s">
        <v>48</v>
      </c>
      <c r="B6" s="161" t="s">
        <v>51</v>
      </c>
      <c r="C6" s="371" t="s">
        <v>29</v>
      </c>
      <c r="D6" s="163" t="s">
        <v>30</v>
      </c>
      <c r="E6" s="163" t="s">
        <v>30</v>
      </c>
      <c r="F6" s="162" t="s">
        <v>157</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1096208856</v>
      </c>
      <c r="D8" s="170">
        <f>E8+F8</f>
        <v>6237924</v>
      </c>
      <c r="E8" s="170">
        <v>6237924</v>
      </c>
      <c r="F8" s="170">
        <v>0</v>
      </c>
      <c r="G8" s="170">
        <v>1102446780</v>
      </c>
      <c r="H8" s="170">
        <v>1104045331</v>
      </c>
      <c r="I8" s="170">
        <f>G8-H8</f>
        <v>-1598551</v>
      </c>
      <c r="J8" s="171">
        <f t="shared" ref="J8:J42" si="0">G8-C8-D8</f>
        <v>0</v>
      </c>
      <c r="L8" s="445"/>
    </row>
    <row r="9" spans="1:12" s="15" customFormat="1">
      <c r="A9" s="168" t="s">
        <v>54</v>
      </c>
      <c r="B9" s="169" t="s">
        <v>55</v>
      </c>
      <c r="C9" s="170">
        <v>11614673</v>
      </c>
      <c r="D9" s="170">
        <f>E9+F9</f>
        <v>-2056362</v>
      </c>
      <c r="E9" s="170">
        <v>-2056362</v>
      </c>
      <c r="F9" s="170">
        <v>0</v>
      </c>
      <c r="G9" s="170">
        <v>9558311</v>
      </c>
      <c r="H9" s="170">
        <v>9556885</v>
      </c>
      <c r="I9" s="170">
        <f>G9-H9</f>
        <v>1426</v>
      </c>
      <c r="J9" s="171">
        <f t="shared" si="0"/>
        <v>0</v>
      </c>
      <c r="L9" s="445"/>
    </row>
    <row r="10" spans="1:12" s="15" customFormat="1">
      <c r="A10" s="168" t="s">
        <v>56</v>
      </c>
      <c r="B10" s="169" t="s">
        <v>57</v>
      </c>
      <c r="C10" s="170"/>
      <c r="D10" s="170">
        <f>E10+F10</f>
        <v>0</v>
      </c>
      <c r="E10" s="170">
        <v>0</v>
      </c>
      <c r="F10" s="170">
        <v>0</v>
      </c>
      <c r="G10" s="170">
        <v>0</v>
      </c>
      <c r="H10" s="170">
        <v>0</v>
      </c>
      <c r="I10" s="170">
        <f>G10-H10</f>
        <v>0</v>
      </c>
      <c r="J10" s="171">
        <f t="shared" si="0"/>
        <v>0</v>
      </c>
      <c r="L10" s="445"/>
    </row>
    <row r="11" spans="1:12" s="15" customFormat="1">
      <c r="A11" s="168" t="s">
        <v>123</v>
      </c>
      <c r="B11" s="172" t="s">
        <v>131</v>
      </c>
      <c r="C11" s="170">
        <v>173503720</v>
      </c>
      <c r="D11" s="170">
        <f>E11+F11</f>
        <v>3082</v>
      </c>
      <c r="E11" s="170">
        <v>3082</v>
      </c>
      <c r="F11" s="170">
        <v>0</v>
      </c>
      <c r="G11" s="170">
        <v>173506802</v>
      </c>
      <c r="H11" s="170">
        <v>171775586</v>
      </c>
      <c r="I11" s="170">
        <f>G11-H11</f>
        <v>1731216</v>
      </c>
      <c r="J11" s="171">
        <f t="shared" si="0"/>
        <v>0</v>
      </c>
      <c r="L11" s="445"/>
    </row>
    <row r="12" spans="1:12" s="15" customFormat="1" ht="11.25" customHeight="1">
      <c r="A12" s="168"/>
      <c r="B12" s="172"/>
      <c r="C12" s="170"/>
      <c r="D12" s="170"/>
      <c r="E12" s="170"/>
      <c r="F12" s="170"/>
      <c r="G12" s="170"/>
      <c r="H12" s="170"/>
      <c r="I12" s="170"/>
      <c r="J12" s="171">
        <f t="shared" si="0"/>
        <v>0</v>
      </c>
      <c r="L12" s="445"/>
    </row>
    <row r="13" spans="1:12" s="15" customFormat="1">
      <c r="A13" s="173" t="s">
        <v>58</v>
      </c>
      <c r="B13" s="174"/>
      <c r="C13" s="175">
        <f t="shared" ref="C13:H13" si="1">SUM(C8:C11)</f>
        <v>1281327249</v>
      </c>
      <c r="D13" s="175">
        <f>SUM(D8:D12)</f>
        <v>4184644</v>
      </c>
      <c r="E13" s="175">
        <v>4184644</v>
      </c>
      <c r="F13" s="175">
        <f>SUM(F8:F11)</f>
        <v>0</v>
      </c>
      <c r="G13" s="175">
        <f t="shared" si="1"/>
        <v>1285511893</v>
      </c>
      <c r="H13" s="175">
        <f t="shared" si="1"/>
        <v>1285377802</v>
      </c>
      <c r="I13" s="175">
        <f>SUM(I8:I11)</f>
        <v>134091</v>
      </c>
      <c r="J13" s="171">
        <f t="shared" si="0"/>
        <v>0</v>
      </c>
      <c r="L13" s="445"/>
    </row>
    <row r="14" spans="1:12" s="15" customFormat="1" ht="12" customHeight="1">
      <c r="A14" s="176"/>
      <c r="B14" s="177"/>
      <c r="C14" s="178"/>
      <c r="D14" s="178"/>
      <c r="E14" s="178"/>
      <c r="F14" s="178"/>
      <c r="G14" s="178"/>
      <c r="H14" s="178"/>
      <c r="I14" s="178"/>
      <c r="J14" s="171">
        <f t="shared" si="0"/>
        <v>0</v>
      </c>
      <c r="L14" s="445"/>
    </row>
    <row r="15" spans="1:12" s="15" customFormat="1">
      <c r="A15" s="179" t="s">
        <v>59</v>
      </c>
      <c r="B15" s="180" t="s">
        <v>60</v>
      </c>
      <c r="C15" s="170">
        <v>5685702</v>
      </c>
      <c r="D15" s="170">
        <f>E15+F15</f>
        <v>0</v>
      </c>
      <c r="E15" s="170">
        <v>0</v>
      </c>
      <c r="F15" s="170">
        <v>0</v>
      </c>
      <c r="G15" s="170">
        <v>5685702</v>
      </c>
      <c r="H15" s="170">
        <v>5685702</v>
      </c>
      <c r="I15" s="170">
        <f>G15-H15</f>
        <v>0</v>
      </c>
      <c r="J15" s="171">
        <f t="shared" si="0"/>
        <v>0</v>
      </c>
      <c r="L15" s="445"/>
    </row>
    <row r="16" spans="1:12" s="15" customFormat="1" ht="12.75" customHeight="1">
      <c r="A16" s="179"/>
      <c r="B16" s="180"/>
      <c r="C16" s="170"/>
      <c r="D16" s="170"/>
      <c r="E16" s="170"/>
      <c r="F16" s="170"/>
      <c r="G16" s="170"/>
      <c r="H16" s="170"/>
      <c r="I16" s="170"/>
      <c r="J16" s="171">
        <f t="shared" si="0"/>
        <v>0</v>
      </c>
      <c r="L16" s="445"/>
    </row>
    <row r="17" spans="1:12" s="15" customFormat="1">
      <c r="A17" s="173" t="s">
        <v>61</v>
      </c>
      <c r="B17" s="174"/>
      <c r="C17" s="175">
        <f t="shared" ref="C17:I17" si="2">SUM(C15:C15)</f>
        <v>5685702</v>
      </c>
      <c r="D17" s="175">
        <f>SUM(D15:D16)</f>
        <v>0</v>
      </c>
      <c r="E17" s="175">
        <v>0</v>
      </c>
      <c r="F17" s="175">
        <f t="shared" si="2"/>
        <v>0</v>
      </c>
      <c r="G17" s="175">
        <f>SUM(G15:G15)</f>
        <v>5685702</v>
      </c>
      <c r="H17" s="175">
        <f t="shared" si="2"/>
        <v>5685702</v>
      </c>
      <c r="I17" s="175">
        <f t="shared" si="2"/>
        <v>0</v>
      </c>
      <c r="J17" s="171">
        <f t="shared" si="0"/>
        <v>0</v>
      </c>
      <c r="L17" s="445"/>
    </row>
    <row r="18" spans="1:12" s="18" customFormat="1">
      <c r="A18" s="176"/>
      <c r="B18" s="177"/>
      <c r="C18" s="178"/>
      <c r="D18" s="178"/>
      <c r="E18" s="170"/>
      <c r="F18" s="178"/>
      <c r="G18" s="178"/>
      <c r="H18" s="178"/>
      <c r="I18" s="178"/>
      <c r="J18" s="171">
        <f t="shared" si="0"/>
        <v>0</v>
      </c>
      <c r="K18" s="15"/>
      <c r="L18" s="445"/>
    </row>
    <row r="19" spans="1:12" s="15" customFormat="1">
      <c r="A19" s="173" t="s">
        <v>37</v>
      </c>
      <c r="B19" s="181"/>
      <c r="C19" s="175">
        <f t="shared" ref="C19:I19" si="3">SUM(C17,C13)</f>
        <v>1287012951</v>
      </c>
      <c r="D19" s="175">
        <f t="shared" si="3"/>
        <v>4184644</v>
      </c>
      <c r="E19" s="175">
        <f>E17+E13</f>
        <v>4184644</v>
      </c>
      <c r="F19" s="175">
        <f t="shared" si="3"/>
        <v>0</v>
      </c>
      <c r="G19" s="175">
        <f t="shared" si="3"/>
        <v>1291197595</v>
      </c>
      <c r="H19" s="175">
        <f t="shared" si="3"/>
        <v>1291063504</v>
      </c>
      <c r="I19" s="175">
        <f t="shared" si="3"/>
        <v>134091</v>
      </c>
      <c r="J19" s="171">
        <f t="shared" si="0"/>
        <v>0</v>
      </c>
      <c r="L19" s="445"/>
    </row>
    <row r="20" spans="1:12" s="15" customFormat="1">
      <c r="A20" s="176"/>
      <c r="B20" s="182"/>
      <c r="C20" s="178"/>
      <c r="D20" s="178"/>
      <c r="E20" s="178"/>
      <c r="F20" s="178"/>
      <c r="G20" s="178"/>
      <c r="H20" s="178"/>
      <c r="I20" s="178"/>
      <c r="J20" s="171">
        <f t="shared" si="0"/>
        <v>0</v>
      </c>
      <c r="L20" s="445"/>
    </row>
    <row r="21" spans="1:12" s="15" customFormat="1">
      <c r="A21" s="186" t="s">
        <v>409</v>
      </c>
      <c r="B21" s="184" t="s">
        <v>408</v>
      </c>
      <c r="C21" s="170"/>
      <c r="D21" s="170">
        <f>E21+F21</f>
        <v>0</v>
      </c>
      <c r="E21" s="170">
        <v>0</v>
      </c>
      <c r="F21" s="170">
        <v>0</v>
      </c>
      <c r="G21" s="170">
        <v>0</v>
      </c>
      <c r="H21" s="170">
        <v>0</v>
      </c>
      <c r="I21" s="170">
        <f t="shared" ref="I21:I50" si="4">G21-H21</f>
        <v>0</v>
      </c>
      <c r="J21" s="171"/>
      <c r="L21" s="445"/>
    </row>
    <row r="22" spans="1:12" s="15" customFormat="1">
      <c r="A22" s="183" t="s">
        <v>62</v>
      </c>
      <c r="B22" s="184" t="s">
        <v>125</v>
      </c>
      <c r="C22" s="170">
        <v>29774041</v>
      </c>
      <c r="D22" s="170">
        <f t="shared" ref="D22:D50" si="5">E22+F22</f>
        <v>0</v>
      </c>
      <c r="E22" s="170">
        <v>0</v>
      </c>
      <c r="F22" s="170">
        <v>0</v>
      </c>
      <c r="G22" s="170">
        <v>29774041</v>
      </c>
      <c r="H22" s="170">
        <v>29774041</v>
      </c>
      <c r="I22" s="170">
        <f t="shared" si="4"/>
        <v>0</v>
      </c>
      <c r="J22" s="171">
        <f t="shared" si="0"/>
        <v>0</v>
      </c>
      <c r="L22" s="445"/>
    </row>
    <row r="23" spans="1:12" s="15" customFormat="1">
      <c r="A23" s="183" t="s">
        <v>126</v>
      </c>
      <c r="B23" s="185" t="s">
        <v>124</v>
      </c>
      <c r="C23" s="170">
        <v>1494209</v>
      </c>
      <c r="D23" s="170">
        <f t="shared" si="5"/>
        <v>0</v>
      </c>
      <c r="E23" s="170">
        <v>0</v>
      </c>
      <c r="F23" s="170">
        <v>0</v>
      </c>
      <c r="G23" s="170">
        <v>1494209</v>
      </c>
      <c r="H23" s="170">
        <v>1494209</v>
      </c>
      <c r="I23" s="170">
        <f t="shared" si="4"/>
        <v>0</v>
      </c>
      <c r="J23" s="171">
        <f t="shared" si="0"/>
        <v>0</v>
      </c>
      <c r="L23" s="445"/>
    </row>
    <row r="24" spans="1:12" s="15" customFormat="1">
      <c r="A24" s="183" t="s">
        <v>412</v>
      </c>
      <c r="B24" s="185" t="s">
        <v>411</v>
      </c>
      <c r="C24" s="170"/>
      <c r="D24" s="170">
        <f t="shared" si="5"/>
        <v>1051639</v>
      </c>
      <c r="E24" s="170">
        <v>1051639</v>
      </c>
      <c r="F24" s="170">
        <v>0</v>
      </c>
      <c r="G24" s="170">
        <v>1051639</v>
      </c>
      <c r="H24" s="170">
        <v>1051639</v>
      </c>
      <c r="I24" s="170">
        <f t="shared" si="4"/>
        <v>0</v>
      </c>
      <c r="J24" s="171"/>
      <c r="L24" s="445"/>
    </row>
    <row r="25" spans="1:12" s="15" customFormat="1">
      <c r="A25" s="183" t="s">
        <v>496</v>
      </c>
      <c r="B25" s="185" t="s">
        <v>497</v>
      </c>
      <c r="C25" s="170"/>
      <c r="D25" s="170">
        <f t="shared" si="5"/>
        <v>75000</v>
      </c>
      <c r="E25" s="170">
        <v>75000</v>
      </c>
      <c r="F25" s="170">
        <v>0</v>
      </c>
      <c r="G25" s="170">
        <v>75000</v>
      </c>
      <c r="H25" s="170">
        <v>75000</v>
      </c>
      <c r="I25" s="170">
        <f>G25-H25</f>
        <v>0</v>
      </c>
      <c r="J25" s="171"/>
      <c r="L25" s="445"/>
    </row>
    <row r="26" spans="1:12" s="15" customFormat="1">
      <c r="A26" s="186" t="s">
        <v>63</v>
      </c>
      <c r="B26" s="187" t="s">
        <v>64</v>
      </c>
      <c r="C26" s="170">
        <v>358516664</v>
      </c>
      <c r="D26" s="170">
        <f t="shared" si="5"/>
        <v>0</v>
      </c>
      <c r="E26" s="170">
        <v>0</v>
      </c>
      <c r="F26" s="170">
        <v>0</v>
      </c>
      <c r="G26" s="170">
        <v>358516664</v>
      </c>
      <c r="H26" s="170">
        <v>357084031</v>
      </c>
      <c r="I26" s="170">
        <f>G26-H26</f>
        <v>1432633</v>
      </c>
      <c r="J26" s="171">
        <f t="shared" si="0"/>
        <v>0</v>
      </c>
      <c r="L26" s="445"/>
    </row>
    <row r="27" spans="1:12" s="15" customFormat="1">
      <c r="A27" s="186" t="s">
        <v>65</v>
      </c>
      <c r="B27" s="187" t="s">
        <v>66</v>
      </c>
      <c r="C27" s="170"/>
      <c r="D27" s="170">
        <f t="shared" si="5"/>
        <v>0</v>
      </c>
      <c r="E27" s="170">
        <v>0</v>
      </c>
      <c r="F27" s="170">
        <v>0</v>
      </c>
      <c r="G27" s="170">
        <v>0</v>
      </c>
      <c r="H27" s="170">
        <v>0</v>
      </c>
      <c r="I27" s="170">
        <f t="shared" si="4"/>
        <v>0</v>
      </c>
      <c r="J27" s="171">
        <f t="shared" si="0"/>
        <v>0</v>
      </c>
      <c r="L27" s="445"/>
    </row>
    <row r="28" spans="1:12" s="15" customFormat="1">
      <c r="A28" s="186" t="s">
        <v>67</v>
      </c>
      <c r="B28" s="187" t="s">
        <v>68</v>
      </c>
      <c r="C28" s="170">
        <v>27398525</v>
      </c>
      <c r="D28" s="170">
        <f t="shared" si="5"/>
        <v>0</v>
      </c>
      <c r="E28" s="170">
        <v>0</v>
      </c>
      <c r="F28" s="170">
        <v>0</v>
      </c>
      <c r="G28" s="170">
        <v>27398525</v>
      </c>
      <c r="H28" s="170">
        <v>27398525</v>
      </c>
      <c r="I28" s="170">
        <f t="shared" si="4"/>
        <v>0</v>
      </c>
      <c r="J28" s="171">
        <f t="shared" si="0"/>
        <v>0</v>
      </c>
      <c r="L28" s="445"/>
    </row>
    <row r="29" spans="1:12" s="15" customFormat="1">
      <c r="A29" s="188" t="s">
        <v>69</v>
      </c>
      <c r="B29" s="187" t="s">
        <v>70</v>
      </c>
      <c r="C29" s="170">
        <v>3547110</v>
      </c>
      <c r="D29" s="170">
        <f t="shared" si="5"/>
        <v>378262</v>
      </c>
      <c r="E29" s="170">
        <v>378262</v>
      </c>
      <c r="F29" s="170">
        <v>0</v>
      </c>
      <c r="G29" s="170">
        <v>3925372</v>
      </c>
      <c r="H29" s="170">
        <v>3925372</v>
      </c>
      <c r="I29" s="170">
        <f t="shared" si="4"/>
        <v>0</v>
      </c>
      <c r="J29" s="171">
        <f t="shared" si="0"/>
        <v>0</v>
      </c>
      <c r="L29" s="445"/>
    </row>
    <row r="30" spans="1:12" s="15" customFormat="1">
      <c r="A30" s="188" t="s">
        <v>71</v>
      </c>
      <c r="B30" s="187" t="s">
        <v>72</v>
      </c>
      <c r="C30" s="170">
        <v>2590540</v>
      </c>
      <c r="D30" s="170">
        <f t="shared" si="5"/>
        <v>2282908</v>
      </c>
      <c r="E30" s="170">
        <v>2282908</v>
      </c>
      <c r="F30" s="170">
        <v>0</v>
      </c>
      <c r="G30" s="170">
        <v>4873448</v>
      </c>
      <c r="H30" s="170">
        <v>2869342</v>
      </c>
      <c r="I30" s="170">
        <f t="shared" si="4"/>
        <v>2004106</v>
      </c>
      <c r="J30" s="171">
        <f t="shared" si="0"/>
        <v>0</v>
      </c>
      <c r="L30" s="445"/>
    </row>
    <row r="31" spans="1:12" s="15" customFormat="1">
      <c r="A31" s="188" t="s">
        <v>73</v>
      </c>
      <c r="B31" s="189" t="s">
        <v>74</v>
      </c>
      <c r="C31" s="170">
        <v>4262000</v>
      </c>
      <c r="D31" s="170">
        <f t="shared" si="5"/>
        <v>270500</v>
      </c>
      <c r="E31" s="170">
        <v>270500</v>
      </c>
      <c r="F31" s="170">
        <v>0</v>
      </c>
      <c r="G31" s="170">
        <v>4532500</v>
      </c>
      <c r="H31" s="170">
        <v>4532500</v>
      </c>
      <c r="I31" s="170">
        <f t="shared" si="4"/>
        <v>0</v>
      </c>
      <c r="J31" s="171">
        <f t="shared" si="0"/>
        <v>0</v>
      </c>
      <c r="L31" s="445"/>
    </row>
    <row r="32" spans="1:12" s="15" customFormat="1">
      <c r="A32" s="188" t="s">
        <v>129</v>
      </c>
      <c r="B32" s="189" t="s">
        <v>136</v>
      </c>
      <c r="C32" s="170"/>
      <c r="D32" s="170">
        <f t="shared" si="5"/>
        <v>156029</v>
      </c>
      <c r="E32" s="170">
        <v>156029</v>
      </c>
      <c r="F32" s="170">
        <v>0</v>
      </c>
      <c r="G32" s="170">
        <v>156029</v>
      </c>
      <c r="H32" s="170">
        <v>156029</v>
      </c>
      <c r="I32" s="170">
        <f t="shared" si="4"/>
        <v>0</v>
      </c>
      <c r="J32" s="171">
        <f t="shared" si="0"/>
        <v>0</v>
      </c>
      <c r="L32" s="445"/>
    </row>
    <row r="33" spans="1:12" s="15" customFormat="1">
      <c r="A33" s="188" t="s">
        <v>75</v>
      </c>
      <c r="B33" s="189" t="s">
        <v>76</v>
      </c>
      <c r="C33" s="170">
        <v>24037616</v>
      </c>
      <c r="D33" s="170">
        <f t="shared" si="5"/>
        <v>0</v>
      </c>
      <c r="E33" s="170">
        <v>0</v>
      </c>
      <c r="F33" s="170">
        <v>0</v>
      </c>
      <c r="G33" s="170">
        <v>24037616</v>
      </c>
      <c r="H33" s="170">
        <v>24037616</v>
      </c>
      <c r="I33" s="170">
        <f t="shared" si="4"/>
        <v>0</v>
      </c>
      <c r="J33" s="171">
        <f t="shared" si="0"/>
        <v>0</v>
      </c>
      <c r="L33" s="445"/>
    </row>
    <row r="34" spans="1:12" s="15" customFormat="1">
      <c r="A34" s="188" t="s">
        <v>121</v>
      </c>
      <c r="B34" s="187" t="s">
        <v>119</v>
      </c>
      <c r="C34" s="170">
        <v>145599</v>
      </c>
      <c r="D34" s="170">
        <f t="shared" si="5"/>
        <v>24452</v>
      </c>
      <c r="E34" s="170">
        <v>24452</v>
      </c>
      <c r="F34" s="170">
        <v>0</v>
      </c>
      <c r="G34" s="170">
        <v>170051</v>
      </c>
      <c r="H34" s="170">
        <v>175798</v>
      </c>
      <c r="I34" s="170">
        <f t="shared" si="4"/>
        <v>-5747</v>
      </c>
      <c r="J34" s="171">
        <f t="shared" si="0"/>
        <v>0</v>
      </c>
      <c r="L34" s="445"/>
    </row>
    <row r="35" spans="1:12" s="15" customFormat="1">
      <c r="A35" s="188" t="s">
        <v>122</v>
      </c>
      <c r="B35" s="187" t="s">
        <v>120</v>
      </c>
      <c r="C35" s="170">
        <v>10308267</v>
      </c>
      <c r="D35" s="170">
        <f t="shared" si="5"/>
        <v>0</v>
      </c>
      <c r="E35" s="170">
        <v>0</v>
      </c>
      <c r="F35" s="170">
        <v>0</v>
      </c>
      <c r="G35" s="170">
        <v>10308267</v>
      </c>
      <c r="H35" s="170">
        <v>10447650</v>
      </c>
      <c r="I35" s="170">
        <f t="shared" si="4"/>
        <v>-139383</v>
      </c>
      <c r="J35" s="171">
        <f t="shared" si="0"/>
        <v>0</v>
      </c>
      <c r="L35" s="445"/>
    </row>
    <row r="36" spans="1:12" s="15" customFormat="1">
      <c r="A36" s="188" t="s">
        <v>128</v>
      </c>
      <c r="B36" s="187" t="s">
        <v>127</v>
      </c>
      <c r="C36" s="170"/>
      <c r="D36" s="170">
        <f t="shared" si="5"/>
        <v>0</v>
      </c>
      <c r="E36" s="170">
        <v>0</v>
      </c>
      <c r="F36" s="170">
        <v>0</v>
      </c>
      <c r="G36" s="170">
        <v>0</v>
      </c>
      <c r="H36" s="170">
        <v>0</v>
      </c>
      <c r="I36" s="170">
        <f t="shared" si="4"/>
        <v>0</v>
      </c>
      <c r="J36" s="171">
        <f t="shared" si="0"/>
        <v>0</v>
      </c>
      <c r="L36" s="445"/>
    </row>
    <row r="37" spans="1:12" s="15" customFormat="1">
      <c r="A37" s="183" t="s">
        <v>77</v>
      </c>
      <c r="B37" s="187" t="s">
        <v>78</v>
      </c>
      <c r="C37" s="170">
        <v>93517083</v>
      </c>
      <c r="D37" s="170">
        <f t="shared" si="5"/>
        <v>-5386936</v>
      </c>
      <c r="E37" s="170">
        <v>-5386445</v>
      </c>
      <c r="F37" s="170">
        <v>-491</v>
      </c>
      <c r="G37" s="170">
        <v>88130147</v>
      </c>
      <c r="H37" s="170">
        <v>89160886</v>
      </c>
      <c r="I37" s="170">
        <f t="shared" si="4"/>
        <v>-1030739</v>
      </c>
      <c r="J37" s="171">
        <f t="shared" si="0"/>
        <v>0</v>
      </c>
      <c r="L37" s="445"/>
    </row>
    <row r="38" spans="1:12" s="15" customFormat="1">
      <c r="A38" s="183" t="s">
        <v>79</v>
      </c>
      <c r="B38" s="184" t="s">
        <v>80</v>
      </c>
      <c r="C38" s="170">
        <v>109341267</v>
      </c>
      <c r="D38" s="170">
        <f t="shared" si="5"/>
        <v>4798</v>
      </c>
      <c r="E38" s="170">
        <v>4798</v>
      </c>
      <c r="F38" s="170">
        <v>0</v>
      </c>
      <c r="G38" s="170">
        <v>109346065</v>
      </c>
      <c r="H38" s="170">
        <v>108368488</v>
      </c>
      <c r="I38" s="170">
        <f t="shared" si="4"/>
        <v>977577</v>
      </c>
      <c r="J38" s="171">
        <f t="shared" si="0"/>
        <v>0</v>
      </c>
      <c r="L38" s="445"/>
    </row>
    <row r="39" spans="1:12" s="15" customFormat="1">
      <c r="A39" s="188" t="s">
        <v>139</v>
      </c>
      <c r="B39" s="189" t="s">
        <v>140</v>
      </c>
      <c r="C39" s="170">
        <v>5773472</v>
      </c>
      <c r="D39" s="170">
        <f t="shared" si="5"/>
        <v>1015767</v>
      </c>
      <c r="E39" s="170">
        <v>1015812</v>
      </c>
      <c r="F39" s="170">
        <v>-45</v>
      </c>
      <c r="G39" s="170">
        <v>6789239</v>
      </c>
      <c r="H39" s="170">
        <v>6789239</v>
      </c>
      <c r="I39" s="170">
        <f t="shared" si="4"/>
        <v>0</v>
      </c>
      <c r="J39" s="171">
        <f>G39-C39-D39</f>
        <v>0</v>
      </c>
      <c r="L39" s="445"/>
    </row>
    <row r="40" spans="1:12" s="15" customFormat="1">
      <c r="A40" s="188" t="s">
        <v>81</v>
      </c>
      <c r="B40" s="526" t="s">
        <v>82</v>
      </c>
      <c r="C40" s="170">
        <v>13053523</v>
      </c>
      <c r="D40" s="170">
        <f t="shared" si="5"/>
        <v>2908688</v>
      </c>
      <c r="E40" s="170">
        <v>2908792</v>
      </c>
      <c r="F40" s="170">
        <v>-104</v>
      </c>
      <c r="G40" s="170">
        <v>15962211</v>
      </c>
      <c r="H40" s="170">
        <v>15548461</v>
      </c>
      <c r="I40" s="170">
        <f t="shared" si="4"/>
        <v>413750</v>
      </c>
      <c r="J40" s="171">
        <f t="shared" si="0"/>
        <v>0</v>
      </c>
      <c r="L40" s="445"/>
    </row>
    <row r="41" spans="1:12" s="15" customFormat="1">
      <c r="A41" s="183" t="s">
        <v>83</v>
      </c>
      <c r="B41" s="185" t="s">
        <v>84</v>
      </c>
      <c r="C41" s="170">
        <v>147940784</v>
      </c>
      <c r="D41" s="170">
        <f t="shared" si="5"/>
        <v>0</v>
      </c>
      <c r="E41" s="170">
        <v>0</v>
      </c>
      <c r="F41" s="170">
        <v>0</v>
      </c>
      <c r="G41" s="170">
        <v>147940784</v>
      </c>
      <c r="H41" s="170">
        <v>148619203</v>
      </c>
      <c r="I41" s="170">
        <f t="shared" si="4"/>
        <v>-678419</v>
      </c>
      <c r="J41" s="171">
        <f t="shared" si="0"/>
        <v>0</v>
      </c>
      <c r="L41" s="445"/>
    </row>
    <row r="42" spans="1:12" s="15" customFormat="1">
      <c r="A42" s="183" t="s">
        <v>141</v>
      </c>
      <c r="B42" s="184" t="s">
        <v>142</v>
      </c>
      <c r="C42" s="170">
        <v>37179</v>
      </c>
      <c r="D42" s="170">
        <f t="shared" si="5"/>
        <v>1416</v>
      </c>
      <c r="E42" s="170">
        <v>1416</v>
      </c>
      <c r="F42" s="170">
        <v>0</v>
      </c>
      <c r="G42" s="170">
        <v>38595</v>
      </c>
      <c r="H42" s="170">
        <v>38595</v>
      </c>
      <c r="I42" s="170">
        <f t="shared" si="4"/>
        <v>0</v>
      </c>
      <c r="J42" s="171">
        <f t="shared" si="0"/>
        <v>0</v>
      </c>
      <c r="L42" s="445"/>
    </row>
    <row r="43" spans="1:12" s="15" customFormat="1">
      <c r="A43" s="183" t="s">
        <v>85</v>
      </c>
      <c r="B43" s="185" t="s">
        <v>86</v>
      </c>
      <c r="C43" s="170">
        <v>28983072</v>
      </c>
      <c r="D43" s="170">
        <f t="shared" si="5"/>
        <v>0</v>
      </c>
      <c r="E43" s="170">
        <v>0</v>
      </c>
      <c r="F43" s="170">
        <v>0</v>
      </c>
      <c r="G43" s="170">
        <v>28983072</v>
      </c>
      <c r="H43" s="170">
        <v>28983072</v>
      </c>
      <c r="I43" s="170">
        <f t="shared" si="4"/>
        <v>0</v>
      </c>
      <c r="J43" s="171">
        <f t="shared" ref="J43:J59" si="6">G43-C43-D43</f>
        <v>0</v>
      </c>
      <c r="L43" s="445"/>
    </row>
    <row r="44" spans="1:12" s="15" customFormat="1">
      <c r="A44" s="183" t="s">
        <v>87</v>
      </c>
      <c r="B44" s="190" t="s">
        <v>88</v>
      </c>
      <c r="C44" s="170">
        <v>2011631</v>
      </c>
      <c r="D44" s="170">
        <f t="shared" si="5"/>
        <v>3555918</v>
      </c>
      <c r="E44" s="170">
        <v>3555918</v>
      </c>
      <c r="F44" s="170">
        <v>0</v>
      </c>
      <c r="G44" s="170">
        <v>5567549</v>
      </c>
      <c r="H44" s="170">
        <v>3643374</v>
      </c>
      <c r="I44" s="170">
        <f t="shared" si="4"/>
        <v>1924175</v>
      </c>
      <c r="J44" s="171">
        <f t="shared" si="6"/>
        <v>0</v>
      </c>
      <c r="L44" s="445"/>
    </row>
    <row r="45" spans="1:12" s="15" customFormat="1">
      <c r="A45" s="183" t="s">
        <v>89</v>
      </c>
      <c r="B45" s="184" t="s">
        <v>90</v>
      </c>
      <c r="C45" s="170">
        <v>9389624</v>
      </c>
      <c r="D45" s="170">
        <f t="shared" si="5"/>
        <v>325000</v>
      </c>
      <c r="E45" s="170">
        <v>325000</v>
      </c>
      <c r="F45" s="170">
        <v>0</v>
      </c>
      <c r="G45" s="170">
        <v>9714624</v>
      </c>
      <c r="H45" s="170">
        <v>9708803</v>
      </c>
      <c r="I45" s="170">
        <f t="shared" si="4"/>
        <v>5821</v>
      </c>
      <c r="J45" s="171">
        <f t="shared" si="6"/>
        <v>0</v>
      </c>
      <c r="L45" s="445"/>
    </row>
    <row r="46" spans="1:12" s="15" customFormat="1">
      <c r="A46" s="183" t="s">
        <v>148</v>
      </c>
      <c r="B46" s="184" t="s">
        <v>149</v>
      </c>
      <c r="C46" s="170"/>
      <c r="D46" s="170">
        <f t="shared" si="5"/>
        <v>0</v>
      </c>
      <c r="E46" s="170">
        <v>0</v>
      </c>
      <c r="F46" s="170">
        <v>0</v>
      </c>
      <c r="G46" s="170">
        <v>0</v>
      </c>
      <c r="H46" s="170">
        <v>0</v>
      </c>
      <c r="I46" s="170">
        <f t="shared" si="4"/>
        <v>0</v>
      </c>
      <c r="J46" s="171">
        <f t="shared" si="6"/>
        <v>0</v>
      </c>
      <c r="L46" s="445"/>
    </row>
    <row r="47" spans="1:12" s="15" customFormat="1">
      <c r="A47" s="183" t="s">
        <v>150</v>
      </c>
      <c r="B47" s="184" t="s">
        <v>151</v>
      </c>
      <c r="C47" s="170"/>
      <c r="D47" s="170">
        <f t="shared" si="5"/>
        <v>261798</v>
      </c>
      <c r="E47" s="170">
        <v>261798</v>
      </c>
      <c r="F47" s="170">
        <v>0</v>
      </c>
      <c r="G47" s="170">
        <v>261798</v>
      </c>
      <c r="H47" s="170">
        <v>261798</v>
      </c>
      <c r="I47" s="170">
        <f t="shared" si="4"/>
        <v>0</v>
      </c>
      <c r="J47" s="171">
        <f t="shared" si="6"/>
        <v>0</v>
      </c>
      <c r="L47" s="445"/>
    </row>
    <row r="48" spans="1:12" s="15" customFormat="1">
      <c r="A48" s="183" t="s">
        <v>118</v>
      </c>
      <c r="B48" s="189" t="s">
        <v>132</v>
      </c>
      <c r="C48" s="170">
        <v>11672580</v>
      </c>
      <c r="D48" s="170">
        <f t="shared" si="5"/>
        <v>-2065871</v>
      </c>
      <c r="E48" s="170">
        <v>-2065809</v>
      </c>
      <c r="F48" s="170">
        <v>-62</v>
      </c>
      <c r="G48" s="170">
        <v>9606709</v>
      </c>
      <c r="H48" s="170">
        <v>9606709</v>
      </c>
      <c r="I48" s="170">
        <f t="shared" si="4"/>
        <v>0</v>
      </c>
      <c r="J48" s="171">
        <f t="shared" si="6"/>
        <v>0</v>
      </c>
      <c r="L48" s="445"/>
    </row>
    <row r="49" spans="1:12" s="15" customFormat="1">
      <c r="A49" s="183" t="s">
        <v>188</v>
      </c>
      <c r="B49" s="189" t="s">
        <v>267</v>
      </c>
      <c r="C49" s="170">
        <v>17200000</v>
      </c>
      <c r="D49" s="170">
        <f t="shared" si="5"/>
        <v>394623</v>
      </c>
      <c r="E49" s="170">
        <v>394623</v>
      </c>
      <c r="F49" s="170">
        <v>0</v>
      </c>
      <c r="G49" s="170">
        <v>17594623</v>
      </c>
      <c r="H49" s="170">
        <v>17594623</v>
      </c>
      <c r="I49" s="170">
        <f t="shared" si="4"/>
        <v>0</v>
      </c>
      <c r="J49" s="171">
        <f t="shared" si="6"/>
        <v>0</v>
      </c>
      <c r="L49" s="445"/>
    </row>
    <row r="50" spans="1:12" s="15" customFormat="1">
      <c r="A50" s="183" t="s">
        <v>417</v>
      </c>
      <c r="B50" s="189" t="s">
        <v>418</v>
      </c>
      <c r="C50" s="170"/>
      <c r="D50" s="170">
        <f t="shared" si="5"/>
        <v>0</v>
      </c>
      <c r="E50" s="170">
        <v>0</v>
      </c>
      <c r="F50" s="170">
        <v>0</v>
      </c>
      <c r="G50" s="170">
        <v>0</v>
      </c>
      <c r="H50" s="170">
        <v>0</v>
      </c>
      <c r="I50" s="170">
        <f t="shared" si="4"/>
        <v>0</v>
      </c>
      <c r="J50" s="171"/>
      <c r="L50" s="445"/>
    </row>
    <row r="51" spans="1:12" s="15" customFormat="1">
      <c r="A51" s="173" t="s">
        <v>91</v>
      </c>
      <c r="B51" s="181"/>
      <c r="C51" s="191">
        <f t="shared" ref="C51:I51" si="7">SUM(C21:C50)</f>
        <v>900994786</v>
      </c>
      <c r="D51" s="191">
        <f>SUM(D21:D50)</f>
        <v>5253991</v>
      </c>
      <c r="E51" s="191">
        <f>SUM(E21:E50)</f>
        <v>5254693</v>
      </c>
      <c r="F51" s="191">
        <f>SUM(F21:F50)</f>
        <v>-702</v>
      </c>
      <c r="G51" s="191">
        <f t="shared" si="7"/>
        <v>906248777</v>
      </c>
      <c r="H51" s="191">
        <f t="shared" si="7"/>
        <v>901345003</v>
      </c>
      <c r="I51" s="191">
        <f t="shared" si="7"/>
        <v>4903774</v>
      </c>
      <c r="J51" s="171">
        <f t="shared" si="6"/>
        <v>0</v>
      </c>
      <c r="L51" s="445"/>
    </row>
    <row r="52" spans="1:12" s="15" customFormat="1">
      <c r="A52" s="176"/>
      <c r="B52" s="182"/>
      <c r="C52" s="178"/>
      <c r="D52" s="178"/>
      <c r="E52" s="178"/>
      <c r="F52" s="178"/>
      <c r="G52" s="178"/>
      <c r="H52" s="178"/>
      <c r="I52" s="178"/>
      <c r="J52" s="171">
        <f t="shared" si="6"/>
        <v>0</v>
      </c>
    </row>
    <row r="53" spans="1:12" s="15" customFormat="1">
      <c r="A53" s="192" t="s">
        <v>92</v>
      </c>
      <c r="B53" s="184" t="s">
        <v>93</v>
      </c>
      <c r="C53" s="170">
        <v>5738165</v>
      </c>
      <c r="D53" s="170">
        <f>E53+F53</f>
        <v>1214871</v>
      </c>
      <c r="E53" s="170">
        <v>340112</v>
      </c>
      <c r="F53" s="170">
        <v>874759</v>
      </c>
      <c r="G53" s="170">
        <v>6953036</v>
      </c>
      <c r="H53" s="170">
        <v>6953036</v>
      </c>
      <c r="I53" s="170">
        <f>G53-H53</f>
        <v>0</v>
      </c>
      <c r="J53" s="171">
        <f t="shared" si="6"/>
        <v>0</v>
      </c>
    </row>
    <row r="54" spans="1:12" s="15" customFormat="1">
      <c r="A54" s="192" t="s">
        <v>94</v>
      </c>
      <c r="B54" s="184" t="s">
        <v>95</v>
      </c>
      <c r="C54" s="170">
        <v>73583</v>
      </c>
      <c r="D54" s="170">
        <f>E54+F54</f>
        <v>272442</v>
      </c>
      <c r="E54" s="170">
        <v>272442</v>
      </c>
      <c r="F54" s="170">
        <v>0</v>
      </c>
      <c r="G54" s="170">
        <v>346025</v>
      </c>
      <c r="H54" s="170">
        <v>346025</v>
      </c>
      <c r="I54" s="170">
        <f>G54-H54</f>
        <v>0</v>
      </c>
      <c r="J54" s="171">
        <f>G54-C54-D54</f>
        <v>0</v>
      </c>
    </row>
    <row r="55" spans="1:12" s="15" customFormat="1">
      <c r="A55" s="192" t="s">
        <v>96</v>
      </c>
      <c r="B55" s="185" t="s">
        <v>97</v>
      </c>
      <c r="C55" s="170">
        <v>772839</v>
      </c>
      <c r="D55" s="170">
        <f>E55+F55</f>
        <v>0</v>
      </c>
      <c r="E55" s="170">
        <v>0</v>
      </c>
      <c r="F55" s="170">
        <v>0</v>
      </c>
      <c r="G55" s="170">
        <v>772839</v>
      </c>
      <c r="H55" s="170">
        <v>772839</v>
      </c>
      <c r="I55" s="170">
        <f>G55-H55</f>
        <v>0</v>
      </c>
      <c r="J55" s="171">
        <f t="shared" si="6"/>
        <v>0</v>
      </c>
    </row>
    <row r="56" spans="1:12" s="15" customFormat="1">
      <c r="A56" s="192" t="s">
        <v>165</v>
      </c>
      <c r="B56" s="184" t="s">
        <v>164</v>
      </c>
      <c r="C56" s="170">
        <v>8792</v>
      </c>
      <c r="D56" s="170">
        <f>E56+F56</f>
        <v>0</v>
      </c>
      <c r="E56" s="170">
        <v>0</v>
      </c>
      <c r="F56" s="170">
        <v>0</v>
      </c>
      <c r="G56" s="170">
        <v>8792</v>
      </c>
      <c r="H56" s="170">
        <v>8792</v>
      </c>
      <c r="I56" s="170">
        <f>G56-H56</f>
        <v>0</v>
      </c>
      <c r="J56" s="171">
        <f t="shared" si="6"/>
        <v>0</v>
      </c>
    </row>
    <row r="57" spans="1:12" s="15" customFormat="1">
      <c r="A57" s="173" t="s">
        <v>195</v>
      </c>
      <c r="B57" s="193"/>
      <c r="C57" s="175">
        <f t="shared" ref="C57:I57" si="8">SUM(C53:C56)</f>
        <v>6593379</v>
      </c>
      <c r="D57" s="175">
        <f t="shared" si="8"/>
        <v>1487313</v>
      </c>
      <c r="E57" s="175">
        <f>SUM(E53:E56)</f>
        <v>612554</v>
      </c>
      <c r="F57" s="175">
        <f>SUM(F53:F56)</f>
        <v>874759</v>
      </c>
      <c r="G57" s="175">
        <f>SUM(G53:G56)</f>
        <v>8080692</v>
      </c>
      <c r="H57" s="175">
        <f t="shared" si="8"/>
        <v>8080692</v>
      </c>
      <c r="I57" s="175">
        <f t="shared" si="8"/>
        <v>0</v>
      </c>
      <c r="J57" s="171">
        <f t="shared" si="6"/>
        <v>0</v>
      </c>
    </row>
    <row r="58" spans="1:12" s="15" customFormat="1">
      <c r="A58" s="194"/>
      <c r="B58" s="195"/>
      <c r="C58" s="178"/>
      <c r="D58" s="178"/>
      <c r="E58" s="178"/>
      <c r="F58" s="178"/>
      <c r="G58" s="178"/>
      <c r="H58" s="178"/>
      <c r="I58" s="178"/>
      <c r="J58" s="171">
        <f t="shared" si="6"/>
        <v>0</v>
      </c>
    </row>
    <row r="59" spans="1:12" s="15" customFormat="1" ht="16.5" thickBot="1">
      <c r="A59" s="196" t="s">
        <v>98</v>
      </c>
      <c r="B59" s="197"/>
      <c r="C59" s="198">
        <f t="shared" ref="C59:I59" si="9">SUM(C57,C51,C19)</f>
        <v>2194601116</v>
      </c>
      <c r="D59" s="198">
        <f>SUM(D57,D51,D19)</f>
        <v>10925948</v>
      </c>
      <c r="E59" s="198">
        <f>E57+E51+E19</f>
        <v>10051891</v>
      </c>
      <c r="F59" s="199">
        <f>SUM(F57,F51,F19)</f>
        <v>874057</v>
      </c>
      <c r="G59" s="199">
        <f t="shared" si="9"/>
        <v>2205527064</v>
      </c>
      <c r="H59" s="199">
        <f t="shared" si="9"/>
        <v>2200489199</v>
      </c>
      <c r="I59" s="199">
        <f t="shared" si="9"/>
        <v>5037865</v>
      </c>
      <c r="J59" s="171">
        <f t="shared" si="6"/>
        <v>0</v>
      </c>
    </row>
    <row r="60" spans="1:12" s="15" customFormat="1" ht="15" thickTop="1">
      <c r="B60" s="39"/>
      <c r="C60" s="40"/>
      <c r="D60" s="16"/>
      <c r="E60" s="16"/>
      <c r="F60" s="16"/>
      <c r="G60" s="16"/>
      <c r="H60" s="16"/>
      <c r="I60" s="16"/>
    </row>
    <row r="61" spans="1:12" s="15" customFormat="1" ht="14.25">
      <c r="B61" s="40"/>
      <c r="C61" s="40"/>
      <c r="D61" s="40"/>
      <c r="E61" s="16"/>
      <c r="F61" s="16"/>
      <c r="G61" s="16"/>
      <c r="H61" s="16"/>
      <c r="I61" s="16"/>
    </row>
    <row r="62" spans="1:12" s="15" customFormat="1" ht="14.25">
      <c r="B62" s="40"/>
      <c r="C62" s="40"/>
      <c r="D62" s="40"/>
      <c r="E62" s="16"/>
      <c r="F62" s="16"/>
      <c r="G62" s="16"/>
      <c r="H62" s="16"/>
      <c r="I62" s="16"/>
    </row>
    <row r="63" spans="1:12" s="15" customFormat="1" ht="15">
      <c r="B63" s="41"/>
      <c r="C63" s="40"/>
      <c r="D63" s="16"/>
      <c r="E63" s="16"/>
      <c r="F63" s="16"/>
      <c r="G63" s="16"/>
      <c r="H63" s="16"/>
      <c r="I63" s="16"/>
    </row>
    <row r="64" spans="1:12" s="15" customFormat="1" ht="15">
      <c r="B64" s="41"/>
      <c r="C64" s="40"/>
      <c r="D64" s="16"/>
      <c r="E64" s="16"/>
      <c r="F64" s="16"/>
      <c r="G64" s="16"/>
      <c r="H64" s="16"/>
      <c r="I64" s="16"/>
    </row>
    <row r="65" spans="2:9" s="15" customFormat="1" ht="15">
      <c r="B65" s="41"/>
      <c r="C65" s="40"/>
      <c r="D65" s="16"/>
      <c r="E65" s="16"/>
      <c r="F65" s="16"/>
      <c r="G65" s="16"/>
      <c r="H65" s="16"/>
      <c r="I65" s="16"/>
    </row>
    <row r="66" spans="2:9" s="15" customFormat="1" ht="15">
      <c r="B66" s="41"/>
      <c r="C66" s="40"/>
      <c r="D66" s="16"/>
      <c r="E66" s="16"/>
      <c r="F66" s="16"/>
      <c r="G66" s="16"/>
      <c r="H66" s="16"/>
      <c r="I66" s="16"/>
    </row>
    <row r="67" spans="2:9" s="15" customFormat="1" ht="15">
      <c r="B67" s="41"/>
      <c r="C67" s="40"/>
      <c r="D67" s="16"/>
      <c r="E67" s="16"/>
      <c r="F67" s="16"/>
      <c r="G67" s="16"/>
      <c r="H67" s="16"/>
      <c r="I67" s="16"/>
    </row>
    <row r="68" spans="2:9" s="15" customFormat="1" ht="15">
      <c r="B68" s="41"/>
      <c r="C68" s="40"/>
      <c r="D68" s="16"/>
      <c r="E68" s="16"/>
      <c r="F68" s="16"/>
      <c r="G68" s="16"/>
      <c r="H68" s="16"/>
      <c r="I68" s="16"/>
    </row>
    <row r="69" spans="2:9" s="15" customFormat="1" ht="15">
      <c r="B69" s="41"/>
      <c r="C69" s="40"/>
      <c r="D69" s="16"/>
      <c r="E69" s="16"/>
      <c r="F69" s="16"/>
      <c r="G69" s="16"/>
      <c r="H69" s="16"/>
      <c r="I69" s="16"/>
    </row>
    <row r="70" spans="2:9" s="15" customFormat="1" ht="15">
      <c r="B70" s="41"/>
      <c r="C70" s="40"/>
      <c r="D70" s="16"/>
      <c r="E70" s="16"/>
      <c r="F70" s="16"/>
      <c r="G70" s="16"/>
      <c r="H70" s="16"/>
      <c r="I70" s="16"/>
    </row>
    <row r="71" spans="2:9" s="15" customFormat="1" ht="15">
      <c r="B71" s="41"/>
      <c r="C71" s="40"/>
      <c r="D71" s="16"/>
      <c r="E71" s="16"/>
      <c r="F71" s="16"/>
      <c r="G71" s="16"/>
      <c r="H71" s="16"/>
      <c r="I71" s="16"/>
    </row>
    <row r="72" spans="2:9" s="15" customFormat="1" ht="15">
      <c r="B72" s="41"/>
      <c r="C72" s="40"/>
      <c r="D72" s="16"/>
      <c r="E72" s="16"/>
      <c r="F72" s="16"/>
      <c r="G72" s="16"/>
      <c r="H72" s="16"/>
      <c r="I72" s="16"/>
    </row>
    <row r="73" spans="2:9" s="15" customFormat="1" ht="15">
      <c r="B73" s="41"/>
      <c r="C73" s="40"/>
      <c r="D73" s="16"/>
      <c r="E73" s="16"/>
      <c r="F73" s="16"/>
      <c r="G73" s="16"/>
      <c r="H73" s="16"/>
      <c r="I73" s="16"/>
    </row>
    <row r="74" spans="2:9" s="15" customFormat="1" ht="15">
      <c r="B74" s="41"/>
      <c r="C74" s="40"/>
      <c r="D74" s="16"/>
      <c r="E74" s="16"/>
      <c r="F74" s="16"/>
      <c r="G74" s="16"/>
      <c r="H74" s="16"/>
      <c r="I74" s="16"/>
    </row>
    <row r="75" spans="2:9" s="15" customFormat="1" ht="15">
      <c r="B75" s="41"/>
      <c r="C75" s="40"/>
      <c r="D75" s="16"/>
      <c r="E75" s="16"/>
      <c r="F75" s="16"/>
      <c r="G75" s="16"/>
      <c r="H75" s="16"/>
      <c r="I75" s="16"/>
    </row>
    <row r="76" spans="2:9" s="15" customFormat="1" ht="15">
      <c r="B76" s="41"/>
      <c r="C76" s="40"/>
      <c r="D76" s="16"/>
      <c r="E76" s="16"/>
      <c r="F76" s="16"/>
      <c r="G76" s="16"/>
      <c r="H76" s="16"/>
      <c r="I76" s="16"/>
    </row>
    <row r="77" spans="2:9" s="15" customFormat="1" ht="15">
      <c r="B77" s="41"/>
      <c r="C77" s="40"/>
      <c r="D77" s="16"/>
      <c r="E77" s="16"/>
      <c r="F77" s="16"/>
      <c r="G77" s="16"/>
      <c r="H77" s="16"/>
      <c r="I77" s="16"/>
    </row>
    <row r="78" spans="2:9" s="15" customFormat="1" ht="15">
      <c r="B78" s="41"/>
      <c r="C78" s="40"/>
      <c r="D78" s="16"/>
      <c r="E78" s="16"/>
      <c r="F78" s="16"/>
      <c r="G78" s="16"/>
      <c r="H78" s="16"/>
      <c r="I78" s="16"/>
    </row>
    <row r="79" spans="2:9" s="15" customFormat="1" ht="15">
      <c r="B79" s="41"/>
      <c r="C79" s="40"/>
      <c r="D79" s="16"/>
      <c r="E79" s="16"/>
      <c r="F79" s="16"/>
      <c r="G79" s="16"/>
      <c r="H79" s="16"/>
      <c r="I79" s="16"/>
    </row>
    <row r="80" spans="2:9" s="15" customFormat="1" ht="15">
      <c r="B80" s="41"/>
      <c r="C80" s="40"/>
      <c r="D80" s="16"/>
      <c r="E80" s="16"/>
      <c r="F80" s="16"/>
      <c r="G80" s="16"/>
      <c r="H80" s="16"/>
      <c r="I80" s="16"/>
    </row>
    <row r="81" spans="2:9" s="15" customFormat="1" ht="15">
      <c r="B81" s="41"/>
      <c r="C81" s="40"/>
      <c r="D81" s="16"/>
      <c r="E81" s="16"/>
      <c r="F81" s="16"/>
      <c r="G81" s="16"/>
      <c r="H81" s="16"/>
      <c r="I81" s="16"/>
    </row>
    <row r="82" spans="2:9" s="15" customFormat="1" ht="15">
      <c r="B82" s="41"/>
      <c r="C82" s="40"/>
      <c r="D82" s="16"/>
      <c r="E82" s="16"/>
      <c r="F82" s="16"/>
      <c r="G82" s="16"/>
      <c r="H82" s="16"/>
      <c r="I82" s="16"/>
    </row>
    <row r="83" spans="2:9" s="15" customFormat="1" ht="15">
      <c r="B83" s="41"/>
      <c r="C83" s="40"/>
      <c r="D83" s="16"/>
      <c r="E83" s="16"/>
      <c r="F83" s="16"/>
      <c r="G83" s="16"/>
      <c r="H83" s="16"/>
      <c r="I83" s="16"/>
    </row>
    <row r="84" spans="2:9" s="15" customFormat="1" ht="15">
      <c r="B84" s="41"/>
      <c r="C84" s="40"/>
      <c r="D84" s="16"/>
      <c r="E84" s="16"/>
      <c r="F84" s="16"/>
      <c r="G84" s="16"/>
      <c r="H84" s="16"/>
      <c r="I84" s="16"/>
    </row>
    <row r="85" spans="2:9" s="15" customFormat="1" ht="15">
      <c r="B85" s="41"/>
      <c r="C85" s="40"/>
      <c r="D85" s="16"/>
      <c r="E85" s="16"/>
      <c r="F85" s="16"/>
      <c r="G85" s="16"/>
      <c r="H85" s="16"/>
      <c r="I85" s="16"/>
    </row>
    <row r="86" spans="2:9" s="15" customFormat="1" ht="15">
      <c r="B86" s="41"/>
      <c r="C86" s="40"/>
      <c r="D86" s="16"/>
      <c r="E86" s="16"/>
      <c r="F86" s="16"/>
      <c r="G86" s="16"/>
      <c r="H86" s="16"/>
      <c r="I86" s="16"/>
    </row>
    <row r="87" spans="2:9" s="15" customFormat="1" ht="15">
      <c r="B87" s="41"/>
      <c r="C87" s="40"/>
      <c r="D87" s="16"/>
      <c r="E87" s="16"/>
      <c r="F87" s="16"/>
      <c r="G87" s="16"/>
      <c r="H87" s="16"/>
      <c r="I87" s="16"/>
    </row>
    <row r="88" spans="2:9" s="15" customFormat="1" ht="15">
      <c r="B88" s="41"/>
      <c r="C88" s="40"/>
      <c r="D88" s="16"/>
      <c r="E88" s="16"/>
      <c r="F88" s="16"/>
      <c r="G88" s="16"/>
      <c r="H88" s="16"/>
      <c r="I88" s="16"/>
    </row>
    <row r="89" spans="2:9" s="15" customFormat="1" ht="15">
      <c r="B89" s="41"/>
      <c r="C89" s="40"/>
      <c r="D89" s="16"/>
      <c r="E89" s="16"/>
      <c r="F89" s="16"/>
      <c r="G89" s="16"/>
      <c r="H89" s="16"/>
      <c r="I89" s="16"/>
    </row>
    <row r="90" spans="2:9" s="15" customFormat="1" ht="15">
      <c r="B90" s="41"/>
      <c r="C90" s="40"/>
      <c r="D90" s="16"/>
      <c r="E90" s="16"/>
      <c r="F90" s="16"/>
      <c r="G90" s="16"/>
      <c r="H90" s="16"/>
      <c r="I90" s="16"/>
    </row>
    <row r="91" spans="2:9" s="15" customFormat="1" ht="15">
      <c r="B91" s="41"/>
      <c r="C91" s="40"/>
      <c r="D91" s="16"/>
      <c r="E91" s="16"/>
      <c r="F91" s="16"/>
      <c r="G91" s="16"/>
      <c r="H91" s="16"/>
      <c r="I91" s="16"/>
    </row>
    <row r="92" spans="2:9" s="15" customFormat="1" ht="15">
      <c r="B92" s="41"/>
      <c r="C92" s="40"/>
      <c r="D92" s="16"/>
      <c r="E92" s="16"/>
      <c r="F92" s="16"/>
      <c r="G92" s="16"/>
      <c r="H92" s="16"/>
      <c r="I92" s="16"/>
    </row>
  </sheetData>
  <autoFilter ref="A6:J69" xr:uid="{00000000-0009-0000-0000-000006000000}"/>
  <phoneticPr fontId="70"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activeCell="G53" sqref="G53"/>
      <selection pane="bottomLeft" activeCell="A2" sqref="A2"/>
    </sheetView>
  </sheetViews>
  <sheetFormatPr defaultColWidth="9.140625" defaultRowHeight="12.75"/>
  <cols>
    <col min="1" max="1" width="11.28515625" style="5" customWidth="1"/>
    <col min="2" max="2" width="52.7109375" style="5" bestFit="1" customWidth="1"/>
    <col min="3" max="3" width="18.140625" style="6" bestFit="1" customWidth="1"/>
    <col min="4" max="4" width="13.7109375" style="6" bestFit="1" customWidth="1"/>
    <col min="5" max="5" width="16.42578125" style="6" bestFit="1" customWidth="1"/>
    <col min="6" max="6" width="15.140625" style="6" bestFit="1" customWidth="1"/>
    <col min="7" max="7" width="16.42578125" style="6" bestFit="1" customWidth="1"/>
    <col min="8" max="11" width="15.140625" style="6" bestFit="1" customWidth="1"/>
    <col min="12" max="12" width="16.42578125" style="6" bestFit="1" customWidth="1"/>
    <col min="13" max="13" width="13.85546875" style="6" customWidth="1"/>
    <col min="14" max="14" width="18.140625" style="6" bestFit="1" customWidth="1"/>
    <col min="15" max="15" width="13.5703125" style="5" bestFit="1" customWidth="1"/>
    <col min="16" max="16384" width="9.140625" style="5"/>
  </cols>
  <sheetData>
    <row r="1" spans="1:16" s="4" customFormat="1" ht="15.75">
      <c r="A1" s="200" t="s">
        <v>3</v>
      </c>
      <c r="B1" s="200"/>
      <c r="C1" s="200"/>
      <c r="D1" s="200"/>
      <c r="E1" s="200"/>
      <c r="F1" s="200"/>
      <c r="G1" s="200"/>
      <c r="H1" s="200"/>
      <c r="I1" s="200"/>
      <c r="J1" s="200"/>
      <c r="K1" s="200"/>
      <c r="L1" s="200"/>
      <c r="M1" s="200"/>
      <c r="N1" s="200"/>
    </row>
    <row r="2" spans="1:16" s="1" customFormat="1" ht="15.75">
      <c r="A2" s="201" t="s">
        <v>431</v>
      </c>
      <c r="B2" s="201"/>
      <c r="C2" s="201"/>
      <c r="D2" s="201"/>
      <c r="E2" s="201"/>
      <c r="F2" s="201"/>
      <c r="G2" s="201"/>
      <c r="H2" s="201"/>
      <c r="I2" s="201"/>
      <c r="J2" s="201"/>
      <c r="K2" s="201"/>
      <c r="L2" s="201"/>
      <c r="M2" s="201"/>
      <c r="N2" s="201"/>
    </row>
    <row r="3" spans="1:16" s="1" customFormat="1" ht="15.75">
      <c r="A3" s="151" t="str">
        <f>'Schedule 1'!A3:L3</f>
        <v>Data Through April 30, 2020</v>
      </c>
      <c r="B3" s="151"/>
      <c r="C3" s="151"/>
      <c r="D3" s="151"/>
      <c r="E3" s="151"/>
      <c r="F3" s="151"/>
      <c r="G3" s="151"/>
      <c r="H3" s="151"/>
      <c r="I3" s="151"/>
      <c r="J3" s="151"/>
      <c r="K3" s="151"/>
      <c r="L3" s="151"/>
      <c r="M3" s="151"/>
      <c r="N3" s="151"/>
    </row>
    <row r="4" spans="1:16" ht="15.75">
      <c r="A4" s="151"/>
      <c r="B4" s="151"/>
      <c r="C4" s="151"/>
      <c r="D4" s="151"/>
      <c r="E4" s="151"/>
      <c r="F4" s="151"/>
      <c r="G4" s="151"/>
      <c r="H4" s="151"/>
      <c r="I4" s="151"/>
      <c r="J4" s="151"/>
      <c r="K4" s="151"/>
      <c r="L4" s="151"/>
      <c r="M4" s="151"/>
      <c r="N4" s="151"/>
    </row>
    <row r="5" spans="1:16" s="15" customFormat="1" ht="15.75">
      <c r="A5" s="670"/>
      <c r="B5" s="671"/>
      <c r="C5" s="203"/>
      <c r="D5" s="203"/>
      <c r="E5" s="672" t="s">
        <v>6</v>
      </c>
      <c r="F5" s="673"/>
      <c r="G5" s="673"/>
      <c r="H5" s="673"/>
      <c r="I5" s="673"/>
      <c r="J5" s="673"/>
      <c r="K5" s="673"/>
      <c r="L5" s="673"/>
      <c r="M5" s="204"/>
      <c r="N5" s="205"/>
    </row>
    <row r="6" spans="1:16" s="15" customFormat="1" ht="31.5">
      <c r="A6" s="206"/>
      <c r="B6" s="207"/>
      <c r="C6" s="208" t="s">
        <v>4</v>
      </c>
      <c r="D6" s="208" t="s">
        <v>5</v>
      </c>
      <c r="E6" s="209" t="s">
        <v>235</v>
      </c>
      <c r="F6" s="209" t="s">
        <v>382</v>
      </c>
      <c r="G6" s="210" t="s">
        <v>192</v>
      </c>
      <c r="H6" s="209" t="s">
        <v>236</v>
      </c>
      <c r="I6" s="209" t="s">
        <v>237</v>
      </c>
      <c r="J6" s="209" t="s">
        <v>310</v>
      </c>
      <c r="K6" s="210" t="s">
        <v>193</v>
      </c>
      <c r="L6" s="211" t="s">
        <v>145</v>
      </c>
      <c r="M6" s="212" t="s">
        <v>146</v>
      </c>
      <c r="N6" s="213" t="s">
        <v>147</v>
      </c>
    </row>
    <row r="7" spans="1:16" s="15" customFormat="1" ht="9" customHeight="1">
      <c r="A7" s="214"/>
      <c r="B7" s="214"/>
      <c r="C7" s="215"/>
      <c r="D7" s="215"/>
      <c r="E7" s="216"/>
      <c r="F7" s="216"/>
      <c r="G7" s="217"/>
      <c r="H7" s="216"/>
      <c r="I7" s="216"/>
      <c r="J7" s="216"/>
      <c r="K7" s="217"/>
      <c r="L7" s="217"/>
      <c r="M7" s="217"/>
      <c r="N7" s="217"/>
    </row>
    <row r="8" spans="1:16" s="69" customFormat="1" ht="18" customHeight="1">
      <c r="A8" s="126" t="s">
        <v>22</v>
      </c>
      <c r="B8" s="126" t="s">
        <v>7</v>
      </c>
      <c r="C8" s="218">
        <v>12077419</v>
      </c>
      <c r="D8" s="218">
        <v>0</v>
      </c>
      <c r="E8" s="218">
        <v>10336506</v>
      </c>
      <c r="F8" s="218">
        <v>0</v>
      </c>
      <c r="G8" s="218">
        <v>72560</v>
      </c>
      <c r="H8" s="218">
        <v>2253364</v>
      </c>
      <c r="I8" s="218">
        <v>280227</v>
      </c>
      <c r="J8" s="218">
        <v>0</v>
      </c>
      <c r="K8" s="218">
        <v>0</v>
      </c>
      <c r="L8" s="218">
        <f>SUM(E8:K8)</f>
        <v>12942657</v>
      </c>
      <c r="M8" s="218">
        <v>0</v>
      </c>
      <c r="N8" s="218">
        <f>SUM(C8,D8,L8,M8)</f>
        <v>25020076</v>
      </c>
      <c r="O8" s="347"/>
      <c r="P8" s="347"/>
    </row>
    <row r="9" spans="1:16" s="69" customFormat="1" ht="18" customHeight="1">
      <c r="A9" s="674" t="s">
        <v>230</v>
      </c>
      <c r="B9" s="675"/>
      <c r="C9" s="219">
        <f>C8</f>
        <v>12077419</v>
      </c>
      <c r="D9" s="219">
        <f t="shared" ref="D9:J9" si="0">D8</f>
        <v>0</v>
      </c>
      <c r="E9" s="219">
        <f t="shared" si="0"/>
        <v>10336506</v>
      </c>
      <c r="F9" s="219">
        <f t="shared" si="0"/>
        <v>0</v>
      </c>
      <c r="G9" s="219">
        <f t="shared" si="0"/>
        <v>72560</v>
      </c>
      <c r="H9" s="219">
        <f t="shared" si="0"/>
        <v>2253364</v>
      </c>
      <c r="I9" s="219">
        <f t="shared" si="0"/>
        <v>280227</v>
      </c>
      <c r="J9" s="219">
        <f t="shared" si="0"/>
        <v>0</v>
      </c>
      <c r="K9" s="219">
        <f>K8</f>
        <v>0</v>
      </c>
      <c r="L9" s="219">
        <f>L8</f>
        <v>12942657</v>
      </c>
      <c r="M9" s="219">
        <f>M8</f>
        <v>0</v>
      </c>
      <c r="N9" s="219">
        <f>N8</f>
        <v>25020076</v>
      </c>
      <c r="O9" s="347"/>
      <c r="P9" s="347"/>
    </row>
    <row r="10" spans="1:16" s="69" customFormat="1" ht="18" customHeight="1">
      <c r="A10" s="126" t="s">
        <v>23</v>
      </c>
      <c r="B10" s="126" t="s">
        <v>8</v>
      </c>
      <c r="C10" s="218">
        <v>573513718</v>
      </c>
      <c r="D10" s="218">
        <v>0</v>
      </c>
      <c r="E10" s="218">
        <v>126535795</v>
      </c>
      <c r="F10" s="218">
        <v>0</v>
      </c>
      <c r="G10" s="218">
        <v>66535674</v>
      </c>
      <c r="H10" s="218">
        <v>937990</v>
      </c>
      <c r="I10" s="218">
        <v>6393089</v>
      </c>
      <c r="J10" s="218">
        <v>0</v>
      </c>
      <c r="K10" s="218">
        <v>28405552</v>
      </c>
      <c r="L10" s="218">
        <f t="shared" ref="L10:L20" si="1">SUM(E10:K10)</f>
        <v>228808100</v>
      </c>
      <c r="M10" s="218">
        <v>6025752</v>
      </c>
      <c r="N10" s="218">
        <f t="shared" ref="N10:N20" si="2">SUM(C10,D10,L10,M10)</f>
        <v>808347570</v>
      </c>
      <c r="O10" s="347"/>
      <c r="P10" s="347"/>
    </row>
    <row r="11" spans="1:16" s="69" customFormat="1" ht="18" customHeight="1">
      <c r="A11" s="126" t="s">
        <v>24</v>
      </c>
      <c r="B11" s="126" t="s">
        <v>9</v>
      </c>
      <c r="C11" s="218">
        <v>30124684</v>
      </c>
      <c r="D11" s="218">
        <v>0</v>
      </c>
      <c r="E11" s="218">
        <v>10812637</v>
      </c>
      <c r="F11" s="218">
        <v>0</v>
      </c>
      <c r="G11" s="218">
        <v>7392190</v>
      </c>
      <c r="H11" s="218">
        <v>727750</v>
      </c>
      <c r="I11" s="218">
        <v>225507</v>
      </c>
      <c r="J11" s="218">
        <v>0</v>
      </c>
      <c r="K11" s="218">
        <v>8383180</v>
      </c>
      <c r="L11" s="218">
        <f t="shared" si="1"/>
        <v>27541264</v>
      </c>
      <c r="M11" s="218">
        <v>901192</v>
      </c>
      <c r="N11" s="218">
        <f t="shared" si="2"/>
        <v>58567140</v>
      </c>
      <c r="O11" s="347"/>
      <c r="P11" s="347"/>
    </row>
    <row r="12" spans="1:16" s="69" customFormat="1" ht="18" customHeight="1">
      <c r="A12" s="126" t="s">
        <v>25</v>
      </c>
      <c r="B12" s="126" t="s">
        <v>168</v>
      </c>
      <c r="C12" s="218">
        <v>25084023</v>
      </c>
      <c r="D12" s="218">
        <v>0</v>
      </c>
      <c r="E12" s="218">
        <v>0</v>
      </c>
      <c r="F12" s="218">
        <v>27398525</v>
      </c>
      <c r="G12" s="218">
        <v>5464697</v>
      </c>
      <c r="H12" s="218">
        <v>0</v>
      </c>
      <c r="I12" s="218">
        <v>0</v>
      </c>
      <c r="J12" s="218">
        <v>0</v>
      </c>
      <c r="K12" s="218">
        <v>0</v>
      </c>
      <c r="L12" s="218">
        <f t="shared" si="1"/>
        <v>32863222</v>
      </c>
      <c r="M12" s="218">
        <v>0</v>
      </c>
      <c r="N12" s="218">
        <f t="shared" si="2"/>
        <v>57947245</v>
      </c>
      <c r="O12" s="347"/>
      <c r="P12" s="347"/>
    </row>
    <row r="13" spans="1:16" s="69" customFormat="1" ht="18" customHeight="1">
      <c r="A13" s="126" t="s">
        <v>26</v>
      </c>
      <c r="B13" s="126" t="s">
        <v>169</v>
      </c>
      <c r="C13" s="218">
        <v>10271280</v>
      </c>
      <c r="D13" s="218">
        <v>0</v>
      </c>
      <c r="E13" s="218">
        <v>0</v>
      </c>
      <c r="F13" s="218">
        <v>0</v>
      </c>
      <c r="G13" s="218">
        <v>0</v>
      </c>
      <c r="H13" s="218">
        <v>0</v>
      </c>
      <c r="I13" s="218">
        <v>0</v>
      </c>
      <c r="J13" s="218">
        <v>0</v>
      </c>
      <c r="K13" s="218">
        <v>4941332</v>
      </c>
      <c r="L13" s="218">
        <f t="shared" si="1"/>
        <v>4941332</v>
      </c>
      <c r="M13" s="218">
        <v>0</v>
      </c>
      <c r="N13" s="218">
        <f t="shared" si="2"/>
        <v>15212612</v>
      </c>
      <c r="O13" s="347"/>
      <c r="P13" s="347"/>
    </row>
    <row r="14" spans="1:16" s="69" customFormat="1" ht="18" customHeight="1">
      <c r="A14" s="126" t="s">
        <v>27</v>
      </c>
      <c r="B14" s="126" t="s">
        <v>170</v>
      </c>
      <c r="C14" s="218">
        <v>3918942</v>
      </c>
      <c r="D14" s="218">
        <v>0</v>
      </c>
      <c r="E14" s="218">
        <v>0</v>
      </c>
      <c r="F14" s="218">
        <v>0</v>
      </c>
      <c r="G14" s="218">
        <v>0</v>
      </c>
      <c r="H14" s="218">
        <v>0</v>
      </c>
      <c r="I14" s="218">
        <v>0</v>
      </c>
      <c r="J14" s="218">
        <v>0</v>
      </c>
      <c r="K14" s="218">
        <v>2428514</v>
      </c>
      <c r="L14" s="218">
        <f t="shared" si="1"/>
        <v>2428514</v>
      </c>
      <c r="M14" s="218">
        <v>0</v>
      </c>
      <c r="N14" s="218">
        <f t="shared" si="2"/>
        <v>6347456</v>
      </c>
      <c r="O14" s="347"/>
      <c r="P14" s="347"/>
    </row>
    <row r="15" spans="1:16" s="69" customFormat="1" ht="18" customHeight="1">
      <c r="A15" s="126" t="s">
        <v>106</v>
      </c>
      <c r="B15" s="126" t="s">
        <v>11</v>
      </c>
      <c r="C15" s="218">
        <v>1067810</v>
      </c>
      <c r="D15" s="218">
        <v>0</v>
      </c>
      <c r="E15" s="218">
        <v>0</v>
      </c>
      <c r="F15" s="218">
        <v>0</v>
      </c>
      <c r="G15" s="218">
        <v>0</v>
      </c>
      <c r="H15" s="218">
        <v>0</v>
      </c>
      <c r="I15" s="218">
        <v>0</v>
      </c>
      <c r="J15" s="218">
        <v>0</v>
      </c>
      <c r="K15" s="218">
        <v>8955900</v>
      </c>
      <c r="L15" s="218">
        <f t="shared" si="1"/>
        <v>8955900</v>
      </c>
      <c r="M15" s="218">
        <v>6856</v>
      </c>
      <c r="N15" s="218">
        <f t="shared" si="2"/>
        <v>10030566</v>
      </c>
      <c r="O15" s="347"/>
      <c r="P15" s="347"/>
    </row>
    <row r="16" spans="1:16" s="81" customFormat="1" ht="18" customHeight="1">
      <c r="A16" s="126" t="s">
        <v>107</v>
      </c>
      <c r="B16" s="126" t="s">
        <v>171</v>
      </c>
      <c r="C16" s="218">
        <v>20184836</v>
      </c>
      <c r="D16" s="218">
        <v>0</v>
      </c>
      <c r="E16" s="218">
        <v>198494</v>
      </c>
      <c r="F16" s="218">
        <v>0</v>
      </c>
      <c r="G16" s="218">
        <v>0</v>
      </c>
      <c r="H16" s="218">
        <v>0</v>
      </c>
      <c r="I16" s="218">
        <v>0</v>
      </c>
      <c r="J16" s="218">
        <v>0</v>
      </c>
      <c r="K16" s="218">
        <v>54735</v>
      </c>
      <c r="L16" s="218">
        <f t="shared" si="1"/>
        <v>253229</v>
      </c>
      <c r="M16" s="218">
        <v>0</v>
      </c>
      <c r="N16" s="218">
        <f t="shared" si="2"/>
        <v>20438065</v>
      </c>
      <c r="O16" s="347"/>
      <c r="P16" s="347"/>
    </row>
    <row r="17" spans="1:16" s="81" customFormat="1" ht="18" customHeight="1">
      <c r="A17" s="126" t="s">
        <v>108</v>
      </c>
      <c r="B17" s="126" t="s">
        <v>172</v>
      </c>
      <c r="C17" s="218">
        <v>28101037</v>
      </c>
      <c r="D17" s="218">
        <v>0</v>
      </c>
      <c r="E17" s="218">
        <v>2053865</v>
      </c>
      <c r="F17" s="218">
        <v>0</v>
      </c>
      <c r="G17" s="218">
        <v>237337</v>
      </c>
      <c r="H17" s="218">
        <v>0</v>
      </c>
      <c r="I17" s="218">
        <v>0</v>
      </c>
      <c r="J17" s="218">
        <v>0</v>
      </c>
      <c r="K17" s="218">
        <v>16279618</v>
      </c>
      <c r="L17" s="218">
        <f t="shared" si="1"/>
        <v>18570820</v>
      </c>
      <c r="M17" s="218">
        <v>0</v>
      </c>
      <c r="N17" s="218">
        <f t="shared" si="2"/>
        <v>46671857</v>
      </c>
      <c r="O17" s="347"/>
      <c r="P17" s="347"/>
    </row>
    <row r="18" spans="1:16" s="81" customFormat="1" ht="18" customHeight="1">
      <c r="A18" s="126" t="s">
        <v>109</v>
      </c>
      <c r="B18" s="126" t="s">
        <v>173</v>
      </c>
      <c r="C18" s="218">
        <v>243947230</v>
      </c>
      <c r="D18" s="218">
        <v>0</v>
      </c>
      <c r="E18" s="218">
        <v>156000000</v>
      </c>
      <c r="F18" s="218">
        <v>0</v>
      </c>
      <c r="G18" s="218">
        <v>128772462</v>
      </c>
      <c r="H18" s="218">
        <v>0</v>
      </c>
      <c r="I18" s="218">
        <v>0</v>
      </c>
      <c r="J18" s="218">
        <v>0</v>
      </c>
      <c r="K18" s="218">
        <v>0</v>
      </c>
      <c r="L18" s="218">
        <f t="shared" si="1"/>
        <v>284772462</v>
      </c>
      <c r="M18" s="218">
        <v>772839</v>
      </c>
      <c r="N18" s="218">
        <f t="shared" si="2"/>
        <v>529492531</v>
      </c>
      <c r="O18" s="347"/>
      <c r="P18" s="347"/>
    </row>
    <row r="19" spans="1:16" s="81" customFormat="1" ht="18" customHeight="1">
      <c r="A19" s="126" t="s">
        <v>110</v>
      </c>
      <c r="B19" s="126" t="s">
        <v>174</v>
      </c>
      <c r="C19" s="218">
        <v>140540277</v>
      </c>
      <c r="D19" s="218">
        <v>0</v>
      </c>
      <c r="E19" s="218">
        <v>0</v>
      </c>
      <c r="F19" s="218">
        <v>0</v>
      </c>
      <c r="G19" s="218">
        <v>161923726</v>
      </c>
      <c r="H19" s="218">
        <v>0</v>
      </c>
      <c r="I19" s="218">
        <v>0</v>
      </c>
      <c r="J19" s="218">
        <v>0</v>
      </c>
      <c r="K19" s="218">
        <v>0</v>
      </c>
      <c r="L19" s="218">
        <f t="shared" si="1"/>
        <v>161923726</v>
      </c>
      <c r="M19" s="218">
        <v>0</v>
      </c>
      <c r="N19" s="218">
        <f t="shared" si="2"/>
        <v>302464003</v>
      </c>
      <c r="O19" s="347"/>
      <c r="P19" s="347"/>
    </row>
    <row r="20" spans="1:16" s="81" customFormat="1" ht="18" customHeight="1">
      <c r="A20" s="126" t="s">
        <v>111</v>
      </c>
      <c r="B20" s="126" t="s">
        <v>175</v>
      </c>
      <c r="C20" s="218">
        <v>18520351</v>
      </c>
      <c r="D20" s="218">
        <v>0</v>
      </c>
      <c r="E20" s="218">
        <v>9666831</v>
      </c>
      <c r="F20" s="218">
        <v>0</v>
      </c>
      <c r="G20" s="218">
        <v>0</v>
      </c>
      <c r="H20" s="218">
        <v>0</v>
      </c>
      <c r="I20" s="218">
        <v>0</v>
      </c>
      <c r="J20" s="218">
        <v>0</v>
      </c>
      <c r="K20" s="218">
        <v>0</v>
      </c>
      <c r="L20" s="218">
        <f t="shared" si="1"/>
        <v>9666831</v>
      </c>
      <c r="M20" s="218">
        <v>0</v>
      </c>
      <c r="N20" s="218">
        <f t="shared" si="2"/>
        <v>28187182</v>
      </c>
      <c r="O20" s="347"/>
      <c r="P20" s="347"/>
    </row>
    <row r="21" spans="1:16" s="81" customFormat="1" ht="18" customHeight="1">
      <c r="A21" s="674" t="s">
        <v>231</v>
      </c>
      <c r="B21" s="675"/>
      <c r="C21" s="219">
        <f t="shared" ref="C21:N21" si="3">SUM(C10:C20)</f>
        <v>1095274188</v>
      </c>
      <c r="D21" s="219">
        <f t="shared" si="3"/>
        <v>0</v>
      </c>
      <c r="E21" s="219">
        <f t="shared" si="3"/>
        <v>305267622</v>
      </c>
      <c r="F21" s="219">
        <f t="shared" si="3"/>
        <v>27398525</v>
      </c>
      <c r="G21" s="219">
        <f t="shared" si="3"/>
        <v>370326086</v>
      </c>
      <c r="H21" s="219">
        <f t="shared" si="3"/>
        <v>1665740</v>
      </c>
      <c r="I21" s="219">
        <f t="shared" si="3"/>
        <v>6618596</v>
      </c>
      <c r="J21" s="219">
        <f t="shared" si="3"/>
        <v>0</v>
      </c>
      <c r="K21" s="219">
        <f t="shared" si="3"/>
        <v>69448831</v>
      </c>
      <c r="L21" s="219">
        <f t="shared" si="3"/>
        <v>780725400</v>
      </c>
      <c r="M21" s="219">
        <f t="shared" si="3"/>
        <v>7706639</v>
      </c>
      <c r="N21" s="219">
        <f t="shared" si="3"/>
        <v>1883706227</v>
      </c>
      <c r="O21" s="347"/>
      <c r="P21" s="347"/>
    </row>
    <row r="22" spans="1:16" s="81" customFormat="1" ht="18" customHeight="1">
      <c r="A22" s="122" t="s">
        <v>28</v>
      </c>
      <c r="B22" s="113" t="s">
        <v>14</v>
      </c>
      <c r="C22" s="218">
        <v>20909791</v>
      </c>
      <c r="D22" s="218">
        <v>0</v>
      </c>
      <c r="E22" s="218">
        <v>0</v>
      </c>
      <c r="F22" s="218">
        <v>0</v>
      </c>
      <c r="G22" s="218">
        <v>0</v>
      </c>
      <c r="H22" s="218">
        <v>0</v>
      </c>
      <c r="I22" s="218">
        <v>0</v>
      </c>
      <c r="J22" s="218">
        <v>0</v>
      </c>
      <c r="K22" s="218">
        <v>3502570</v>
      </c>
      <c r="L22" s="218">
        <f t="shared" ref="L22:L27" si="4">SUM(E22:K22)</f>
        <v>3502570</v>
      </c>
      <c r="M22" s="218">
        <v>0</v>
      </c>
      <c r="N22" s="218">
        <f t="shared" ref="N22:N27" si="5">SUM(C22,D22,L22,M22)</f>
        <v>24412361</v>
      </c>
      <c r="O22" s="347"/>
      <c r="P22" s="347"/>
    </row>
    <row r="23" spans="1:16" s="81" customFormat="1" ht="18" customHeight="1">
      <c r="A23" s="122" t="s">
        <v>112</v>
      </c>
      <c r="B23" s="113" t="s">
        <v>15</v>
      </c>
      <c r="C23" s="218">
        <v>6160952</v>
      </c>
      <c r="D23" s="218">
        <v>0</v>
      </c>
      <c r="E23" s="218">
        <v>0</v>
      </c>
      <c r="F23" s="218">
        <v>0</v>
      </c>
      <c r="G23" s="218">
        <v>0</v>
      </c>
      <c r="H23" s="218">
        <v>0</v>
      </c>
      <c r="I23" s="218">
        <v>0</v>
      </c>
      <c r="J23" s="218">
        <v>0</v>
      </c>
      <c r="K23" s="218">
        <v>2261607</v>
      </c>
      <c r="L23" s="218">
        <f t="shared" si="4"/>
        <v>2261607</v>
      </c>
      <c r="M23" s="218">
        <v>0</v>
      </c>
      <c r="N23" s="218">
        <f t="shared" si="5"/>
        <v>8422559</v>
      </c>
      <c r="O23" s="347"/>
      <c r="P23" s="347"/>
    </row>
    <row r="24" spans="1:16" s="81" customFormat="1" ht="18" customHeight="1">
      <c r="A24" s="122" t="s">
        <v>113</v>
      </c>
      <c r="B24" s="113" t="s">
        <v>16</v>
      </c>
      <c r="C24" s="218">
        <v>23335</v>
      </c>
      <c r="D24" s="218">
        <v>0</v>
      </c>
      <c r="E24" s="218">
        <v>0</v>
      </c>
      <c r="F24" s="218">
        <v>0</v>
      </c>
      <c r="G24" s="218">
        <v>0</v>
      </c>
      <c r="H24" s="218">
        <v>0</v>
      </c>
      <c r="I24" s="218">
        <v>0</v>
      </c>
      <c r="J24" s="218">
        <v>0</v>
      </c>
      <c r="K24" s="218">
        <v>3632620</v>
      </c>
      <c r="L24" s="218">
        <f t="shared" si="4"/>
        <v>3632620</v>
      </c>
      <c r="M24" s="218">
        <v>0</v>
      </c>
      <c r="N24" s="218">
        <f t="shared" si="5"/>
        <v>3655955</v>
      </c>
      <c r="O24" s="347"/>
      <c r="P24" s="347"/>
    </row>
    <row r="25" spans="1:16" s="81" customFormat="1" ht="18" customHeight="1">
      <c r="A25" s="122" t="s">
        <v>99</v>
      </c>
      <c r="B25" s="113" t="s">
        <v>143</v>
      </c>
      <c r="C25" s="218">
        <v>24510096</v>
      </c>
      <c r="D25" s="218">
        <v>5685702</v>
      </c>
      <c r="E25" s="218">
        <v>0</v>
      </c>
      <c r="F25" s="218">
        <v>0</v>
      </c>
      <c r="G25" s="218">
        <v>0</v>
      </c>
      <c r="H25" s="218">
        <v>0</v>
      </c>
      <c r="I25" s="218">
        <v>0</v>
      </c>
      <c r="J25" s="218">
        <v>0</v>
      </c>
      <c r="K25" s="218">
        <v>0</v>
      </c>
      <c r="L25" s="218">
        <f t="shared" si="4"/>
        <v>0</v>
      </c>
      <c r="M25" s="218">
        <v>0</v>
      </c>
      <c r="N25" s="218">
        <f t="shared" si="5"/>
        <v>30195798</v>
      </c>
      <c r="O25" s="347"/>
      <c r="P25" s="347"/>
    </row>
    <row r="26" spans="1:16" s="81" customFormat="1" ht="17.45" customHeight="1">
      <c r="A26" s="122" t="s">
        <v>100</v>
      </c>
      <c r="B26" s="113" t="s">
        <v>303</v>
      </c>
      <c r="C26" s="218">
        <v>4567899</v>
      </c>
      <c r="D26" s="218">
        <v>0</v>
      </c>
      <c r="E26" s="218">
        <v>12265549</v>
      </c>
      <c r="F26" s="218">
        <v>0</v>
      </c>
      <c r="G26" s="218">
        <v>0</v>
      </c>
      <c r="H26" s="218">
        <v>0</v>
      </c>
      <c r="I26" s="218">
        <v>0</v>
      </c>
      <c r="J26" s="218">
        <v>16570957</v>
      </c>
      <c r="K26" s="218">
        <v>0</v>
      </c>
      <c r="L26" s="218">
        <f t="shared" si="4"/>
        <v>28836506</v>
      </c>
      <c r="M26" s="218">
        <v>0</v>
      </c>
      <c r="N26" s="218">
        <f t="shared" si="5"/>
        <v>33404405</v>
      </c>
      <c r="O26" s="347"/>
      <c r="P26" s="347"/>
    </row>
    <row r="27" spans="1:16" s="81" customFormat="1" ht="18" customHeight="1">
      <c r="A27" s="122" t="s">
        <v>114</v>
      </c>
      <c r="B27" s="113" t="s">
        <v>144</v>
      </c>
      <c r="C27" s="218">
        <v>5505432</v>
      </c>
      <c r="D27" s="218">
        <v>0</v>
      </c>
      <c r="E27" s="218">
        <v>0</v>
      </c>
      <c r="F27" s="218">
        <v>0</v>
      </c>
      <c r="G27" s="218">
        <v>0</v>
      </c>
      <c r="H27" s="218">
        <v>0</v>
      </c>
      <c r="I27" s="218">
        <v>0</v>
      </c>
      <c r="J27" s="218">
        <v>1023666</v>
      </c>
      <c r="K27" s="218">
        <v>1232252</v>
      </c>
      <c r="L27" s="218">
        <f t="shared" si="4"/>
        <v>2255918</v>
      </c>
      <c r="M27" s="218">
        <v>247632</v>
      </c>
      <c r="N27" s="218">
        <f t="shared" si="5"/>
        <v>8008982</v>
      </c>
      <c r="O27" s="347"/>
      <c r="P27" s="347"/>
    </row>
    <row r="28" spans="1:16" s="81" customFormat="1" ht="18" customHeight="1">
      <c r="A28" s="674" t="s">
        <v>232</v>
      </c>
      <c r="B28" s="675"/>
      <c r="C28" s="219">
        <f>SUM(C22:C27)</f>
        <v>61677505</v>
      </c>
      <c r="D28" s="219">
        <f t="shared" ref="D28:J28" si="6">SUM(D22:D27)</f>
        <v>5685702</v>
      </c>
      <c r="E28" s="219">
        <f t="shared" si="6"/>
        <v>12265549</v>
      </c>
      <c r="F28" s="219">
        <f t="shared" si="6"/>
        <v>0</v>
      </c>
      <c r="G28" s="219">
        <f t="shared" si="6"/>
        <v>0</v>
      </c>
      <c r="H28" s="219">
        <f t="shared" si="6"/>
        <v>0</v>
      </c>
      <c r="I28" s="219">
        <f t="shared" si="6"/>
        <v>0</v>
      </c>
      <c r="J28" s="219">
        <f t="shared" si="6"/>
        <v>17594623</v>
      </c>
      <c r="K28" s="219">
        <f>SUM(K22:K27)</f>
        <v>10629049</v>
      </c>
      <c r="L28" s="219">
        <f>SUM(L22:L27)</f>
        <v>40489221</v>
      </c>
      <c r="M28" s="219">
        <f>SUM(M22:M27)</f>
        <v>247632</v>
      </c>
      <c r="N28" s="219">
        <f>SUM(N22:N27)</f>
        <v>108100060</v>
      </c>
      <c r="O28" s="347"/>
      <c r="P28" s="347"/>
    </row>
    <row r="29" spans="1:16" s="81" customFormat="1" ht="18" customHeight="1">
      <c r="A29" s="122" t="s">
        <v>101</v>
      </c>
      <c r="B29" s="112" t="s">
        <v>176</v>
      </c>
      <c r="C29" s="218">
        <v>41102212</v>
      </c>
      <c r="D29" s="218">
        <v>0</v>
      </c>
      <c r="E29" s="218">
        <v>0</v>
      </c>
      <c r="F29" s="218">
        <v>0</v>
      </c>
      <c r="G29" s="218">
        <v>0</v>
      </c>
      <c r="H29" s="218">
        <v>13337686</v>
      </c>
      <c r="I29" s="218">
        <v>1533438</v>
      </c>
      <c r="J29" s="218">
        <v>0</v>
      </c>
      <c r="K29" s="218">
        <v>0</v>
      </c>
      <c r="L29" s="218">
        <f>SUM(E29:K29)</f>
        <v>14871124</v>
      </c>
      <c r="M29" s="218">
        <v>78421</v>
      </c>
      <c r="N29" s="218">
        <f>SUM(C29,D29,L29,M29)</f>
        <v>56051757</v>
      </c>
      <c r="O29" s="347"/>
      <c r="P29" s="347"/>
    </row>
    <row r="30" spans="1:16" s="81" customFormat="1" ht="18" customHeight="1">
      <c r="A30" s="122" t="s">
        <v>102</v>
      </c>
      <c r="B30" s="112" t="s">
        <v>115</v>
      </c>
      <c r="C30" s="218">
        <v>2358592</v>
      </c>
      <c r="D30" s="218">
        <v>0</v>
      </c>
      <c r="E30" s="218">
        <v>0</v>
      </c>
      <c r="F30" s="218">
        <v>0</v>
      </c>
      <c r="G30" s="218">
        <v>0</v>
      </c>
      <c r="H30" s="218">
        <v>1967708</v>
      </c>
      <c r="I30" s="218">
        <v>121984</v>
      </c>
      <c r="J30" s="218">
        <v>0</v>
      </c>
      <c r="K30" s="218">
        <v>0</v>
      </c>
      <c r="L30" s="218">
        <f>SUM(E30:K30)</f>
        <v>2089692</v>
      </c>
      <c r="M30" s="218">
        <v>8000</v>
      </c>
      <c r="N30" s="218">
        <f>SUM(C30,D30,L30,M30)</f>
        <v>4456284</v>
      </c>
      <c r="O30" s="347"/>
      <c r="P30" s="347"/>
    </row>
    <row r="31" spans="1:16" s="81" customFormat="1" ht="18" customHeight="1">
      <c r="A31" s="122" t="s">
        <v>103</v>
      </c>
      <c r="B31" s="112" t="s">
        <v>177</v>
      </c>
      <c r="C31" s="218">
        <v>2474762</v>
      </c>
      <c r="D31" s="218">
        <v>0</v>
      </c>
      <c r="E31" s="218">
        <v>0</v>
      </c>
      <c r="F31" s="218">
        <v>0</v>
      </c>
      <c r="G31" s="218">
        <v>0</v>
      </c>
      <c r="H31" s="218">
        <v>6925057</v>
      </c>
      <c r="I31" s="218">
        <v>0</v>
      </c>
      <c r="J31" s="218">
        <v>0</v>
      </c>
      <c r="K31" s="218">
        <v>261798</v>
      </c>
      <c r="L31" s="218">
        <f>SUM(E31:K31)</f>
        <v>7186855</v>
      </c>
      <c r="M31" s="218">
        <v>7500</v>
      </c>
      <c r="N31" s="218">
        <f>SUM(C31,D31,L31,M31)</f>
        <v>9669117</v>
      </c>
      <c r="O31" s="347"/>
      <c r="P31" s="347"/>
    </row>
    <row r="32" spans="1:16" s="82" customFormat="1" ht="18" customHeight="1">
      <c r="A32" s="674" t="s">
        <v>419</v>
      </c>
      <c r="B32" s="675"/>
      <c r="C32" s="219">
        <f>SUM(C29:C31)</f>
        <v>45935566</v>
      </c>
      <c r="D32" s="219">
        <f t="shared" ref="D32:J32" si="7">SUM(D29:D31)</f>
        <v>0</v>
      </c>
      <c r="E32" s="219">
        <f t="shared" si="7"/>
        <v>0</v>
      </c>
      <c r="F32" s="219">
        <f t="shared" si="7"/>
        <v>0</v>
      </c>
      <c r="G32" s="219">
        <f t="shared" si="7"/>
        <v>0</v>
      </c>
      <c r="H32" s="219">
        <f t="shared" si="7"/>
        <v>22230451</v>
      </c>
      <c r="I32" s="219">
        <f t="shared" si="7"/>
        <v>1655422</v>
      </c>
      <c r="J32" s="219">
        <f t="shared" si="7"/>
        <v>0</v>
      </c>
      <c r="K32" s="219">
        <f>SUM(K29:K31)</f>
        <v>261798</v>
      </c>
      <c r="L32" s="219">
        <f>SUM(L29:L31)</f>
        <v>24147671</v>
      </c>
      <c r="M32" s="219">
        <f>SUM(M29:M31)</f>
        <v>93921</v>
      </c>
      <c r="N32" s="219">
        <f>SUM(N29:N31)</f>
        <v>70177158</v>
      </c>
      <c r="O32" s="347"/>
      <c r="P32" s="347"/>
    </row>
    <row r="33" spans="1:16" s="81" customFormat="1" ht="18" customHeight="1">
      <c r="A33" s="122" t="s">
        <v>104</v>
      </c>
      <c r="B33" s="125" t="s">
        <v>18</v>
      </c>
      <c r="C33" s="218">
        <v>17648055</v>
      </c>
      <c r="D33" s="218">
        <v>0</v>
      </c>
      <c r="E33" s="218">
        <v>7432449</v>
      </c>
      <c r="F33" s="218">
        <v>0</v>
      </c>
      <c r="G33" s="218">
        <v>2132222</v>
      </c>
      <c r="H33" s="218">
        <v>691927</v>
      </c>
      <c r="I33" s="218">
        <v>266407</v>
      </c>
      <c r="J33" s="218">
        <v>0</v>
      </c>
      <c r="K33" s="218">
        <v>526399</v>
      </c>
      <c r="L33" s="218">
        <f>SUM(E33:K33)</f>
        <v>11049404</v>
      </c>
      <c r="M33" s="218">
        <v>7500</v>
      </c>
      <c r="N33" s="218">
        <f>SUM(C33,D33,L33,M33)</f>
        <v>28704959</v>
      </c>
      <c r="O33" s="347"/>
      <c r="P33" s="347"/>
    </row>
    <row r="34" spans="1:16" s="81" customFormat="1" ht="18" customHeight="1">
      <c r="A34" s="122" t="s">
        <v>263</v>
      </c>
      <c r="B34" s="125" t="s">
        <v>19</v>
      </c>
      <c r="C34" s="218">
        <v>9790497</v>
      </c>
      <c r="D34" s="218">
        <v>0</v>
      </c>
      <c r="E34" s="218">
        <v>3595750</v>
      </c>
      <c r="F34" s="218">
        <v>0</v>
      </c>
      <c r="G34" s="218">
        <v>960668</v>
      </c>
      <c r="H34" s="218">
        <v>638101</v>
      </c>
      <c r="I34" s="218">
        <v>118898</v>
      </c>
      <c r="J34" s="218">
        <v>0</v>
      </c>
      <c r="K34" s="218">
        <v>65885</v>
      </c>
      <c r="L34" s="218">
        <f>SUM(E34:K34)</f>
        <v>5379302</v>
      </c>
      <c r="M34" s="218">
        <v>0</v>
      </c>
      <c r="N34" s="218">
        <f>SUM(C34,D34,L34,M34)</f>
        <v>15169799</v>
      </c>
      <c r="O34" s="347"/>
      <c r="P34" s="347"/>
    </row>
    <row r="35" spans="1:16" s="81" customFormat="1" ht="18" customHeight="1">
      <c r="A35" s="122" t="s">
        <v>264</v>
      </c>
      <c r="B35" s="125" t="s">
        <v>20</v>
      </c>
      <c r="C35" s="218">
        <v>380509</v>
      </c>
      <c r="D35" s="218">
        <v>0</v>
      </c>
      <c r="E35" s="218">
        <v>457236</v>
      </c>
      <c r="F35" s="218">
        <v>0</v>
      </c>
      <c r="G35" s="218">
        <v>80770</v>
      </c>
      <c r="H35" s="218">
        <v>90552</v>
      </c>
      <c r="I35" s="218">
        <v>9553</v>
      </c>
      <c r="J35" s="218">
        <v>0</v>
      </c>
      <c r="K35" s="218">
        <v>198</v>
      </c>
      <c r="L35" s="218">
        <f>SUM(E35:K35)</f>
        <v>638309</v>
      </c>
      <c r="M35" s="218">
        <v>0</v>
      </c>
      <c r="N35" s="218">
        <f>SUM(C35,D35,L35,M35)</f>
        <v>1018818</v>
      </c>
      <c r="O35" s="347"/>
      <c r="P35" s="347"/>
    </row>
    <row r="36" spans="1:16" s="81" customFormat="1" ht="18" customHeight="1">
      <c r="A36" s="122" t="s">
        <v>265</v>
      </c>
      <c r="B36" s="125" t="s">
        <v>21</v>
      </c>
      <c r="C36" s="218">
        <v>25525845</v>
      </c>
      <c r="D36" s="218">
        <v>0</v>
      </c>
      <c r="E36" s="218">
        <v>12390092</v>
      </c>
      <c r="F36" s="218">
        <v>0</v>
      </c>
      <c r="G36" s="218">
        <v>3340370</v>
      </c>
      <c r="H36" s="218">
        <v>1412937</v>
      </c>
      <c r="I36" s="218">
        <v>410350</v>
      </c>
      <c r="J36" s="218">
        <v>0</v>
      </c>
      <c r="K36" s="218">
        <v>597563</v>
      </c>
      <c r="L36" s="218">
        <f>SUM(E36:K36)</f>
        <v>18151312</v>
      </c>
      <c r="M36" s="218">
        <v>25000</v>
      </c>
      <c r="N36" s="218">
        <f>SUM(C36,D36,L36,M36)</f>
        <v>43702157</v>
      </c>
      <c r="O36" s="347"/>
      <c r="P36" s="347"/>
    </row>
    <row r="37" spans="1:16" s="82" customFormat="1" ht="18" customHeight="1">
      <c r="A37" s="674" t="s">
        <v>381</v>
      </c>
      <c r="B37" s="675"/>
      <c r="C37" s="219">
        <f>SUM(C33:C36)</f>
        <v>53344906</v>
      </c>
      <c r="D37" s="219">
        <f t="shared" ref="D37:J37" si="8">SUM(D33:D36)</f>
        <v>0</v>
      </c>
      <c r="E37" s="219">
        <f t="shared" si="8"/>
        <v>23875527</v>
      </c>
      <c r="F37" s="219">
        <f t="shared" si="8"/>
        <v>0</v>
      </c>
      <c r="G37" s="219">
        <f t="shared" si="8"/>
        <v>6514030</v>
      </c>
      <c r="H37" s="219">
        <f t="shared" si="8"/>
        <v>2833517</v>
      </c>
      <c r="I37" s="219">
        <f t="shared" si="8"/>
        <v>805208</v>
      </c>
      <c r="J37" s="219">
        <f t="shared" si="8"/>
        <v>0</v>
      </c>
      <c r="K37" s="219">
        <f>SUM(K33:K36)</f>
        <v>1190045</v>
      </c>
      <c r="L37" s="219">
        <f>SUM(L33:L36)</f>
        <v>35218327</v>
      </c>
      <c r="M37" s="219">
        <f>SUM(M33:M36)</f>
        <v>32500</v>
      </c>
      <c r="N37" s="219">
        <f>SUM(N33:N36)</f>
        <v>88595733</v>
      </c>
      <c r="O37" s="347"/>
      <c r="P37" s="347"/>
    </row>
    <row r="38" spans="1:16" s="81" customFormat="1" ht="18" customHeight="1">
      <c r="A38" s="122" t="s">
        <v>105</v>
      </c>
      <c r="B38" s="123" t="s">
        <v>116</v>
      </c>
      <c r="C38" s="218">
        <v>17068218</v>
      </c>
      <c r="D38" s="218">
        <v>0</v>
      </c>
      <c r="E38" s="218">
        <v>5338827</v>
      </c>
      <c r="F38" s="218">
        <v>0</v>
      </c>
      <c r="G38" s="218">
        <v>2235644</v>
      </c>
      <c r="H38" s="218">
        <v>0</v>
      </c>
      <c r="I38" s="218">
        <v>247256</v>
      </c>
      <c r="J38" s="218">
        <v>0</v>
      </c>
      <c r="K38" s="218">
        <v>0</v>
      </c>
      <c r="L38" s="218">
        <f>SUM(E38:K38)</f>
        <v>7821727</v>
      </c>
      <c r="M38" s="218">
        <v>0</v>
      </c>
      <c r="N38" s="218">
        <f>SUM(C38,D38,L38,M38)</f>
        <v>24889945</v>
      </c>
      <c r="O38" s="347"/>
      <c r="P38" s="347"/>
    </row>
    <row r="39" spans="1:16" s="82" customFormat="1" ht="18" customHeight="1">
      <c r="A39" s="674" t="s">
        <v>380</v>
      </c>
      <c r="B39" s="675"/>
      <c r="C39" s="219">
        <f>SUM(C38:C38)</f>
        <v>17068218</v>
      </c>
      <c r="D39" s="219">
        <f t="shared" ref="D39:J39" si="9">SUM(D38:D38)</f>
        <v>0</v>
      </c>
      <c r="E39" s="219">
        <f t="shared" si="9"/>
        <v>5338827</v>
      </c>
      <c r="F39" s="219">
        <f t="shared" si="9"/>
        <v>0</v>
      </c>
      <c r="G39" s="219">
        <f t="shared" si="9"/>
        <v>2235644</v>
      </c>
      <c r="H39" s="219">
        <f t="shared" si="9"/>
        <v>0</v>
      </c>
      <c r="I39" s="219">
        <f t="shared" si="9"/>
        <v>247256</v>
      </c>
      <c r="J39" s="219">
        <f t="shared" si="9"/>
        <v>0</v>
      </c>
      <c r="K39" s="219">
        <f>SUM(K38:K38)</f>
        <v>0</v>
      </c>
      <c r="L39" s="219">
        <f>SUM(L38:L38)</f>
        <v>7821727</v>
      </c>
      <c r="M39" s="219">
        <f>SUM(M38:M38)</f>
        <v>0</v>
      </c>
      <c r="N39" s="219">
        <f>SUM(N38:N38)</f>
        <v>24889945</v>
      </c>
      <c r="O39" s="347"/>
    </row>
    <row r="40" spans="1:16" s="82" customFormat="1" ht="15.75">
      <c r="A40" s="134"/>
      <c r="B40" s="134"/>
      <c r="C40" s="220"/>
      <c r="D40" s="220"/>
      <c r="E40" s="220"/>
      <c r="F40" s="220"/>
      <c r="G40" s="220"/>
      <c r="H40" s="220"/>
      <c r="I40" s="220"/>
      <c r="J40" s="220"/>
      <c r="K40" s="220"/>
      <c r="L40" s="220"/>
      <c r="M40" s="220"/>
      <c r="N40" s="221"/>
    </row>
    <row r="41" spans="1:16" s="82" customFormat="1" ht="15" customHeight="1" thickBot="1">
      <c r="A41" s="131" t="s">
        <v>238</v>
      </c>
      <c r="B41" s="222"/>
      <c r="C41" s="223">
        <f t="shared" ref="C41:N41" si="10">SUM(C39,C37,C32,C28,C21,C9)</f>
        <v>1285377802</v>
      </c>
      <c r="D41" s="223">
        <f t="shared" si="10"/>
        <v>5685702</v>
      </c>
      <c r="E41" s="223">
        <f t="shared" si="10"/>
        <v>357084031</v>
      </c>
      <c r="F41" s="223">
        <f t="shared" si="10"/>
        <v>27398525</v>
      </c>
      <c r="G41" s="223">
        <f t="shared" si="10"/>
        <v>379148320</v>
      </c>
      <c r="H41" s="223">
        <f t="shared" si="10"/>
        <v>28983072</v>
      </c>
      <c r="I41" s="223">
        <f t="shared" si="10"/>
        <v>9606709</v>
      </c>
      <c r="J41" s="223">
        <f t="shared" si="10"/>
        <v>17594623</v>
      </c>
      <c r="K41" s="223">
        <f t="shared" si="10"/>
        <v>81529723</v>
      </c>
      <c r="L41" s="223">
        <f t="shared" si="10"/>
        <v>901345003</v>
      </c>
      <c r="M41" s="223">
        <f t="shared" si="10"/>
        <v>8080692</v>
      </c>
      <c r="N41" s="223">
        <f t="shared" si="10"/>
        <v>2200489199</v>
      </c>
    </row>
    <row r="42" spans="1:16" s="15" customFormat="1" ht="15" thickTop="1">
      <c r="A42" s="80" t="s">
        <v>133</v>
      </c>
      <c r="B42" s="60"/>
      <c r="C42" s="16"/>
      <c r="D42" s="16"/>
      <c r="E42" s="16"/>
      <c r="F42" s="16"/>
      <c r="G42" s="16"/>
      <c r="H42" s="16"/>
      <c r="I42" s="16"/>
      <c r="J42" s="16"/>
      <c r="K42" s="16"/>
      <c r="L42" s="16"/>
      <c r="M42" s="16"/>
      <c r="N42" s="16"/>
    </row>
    <row r="43" spans="1:16" s="15" customFormat="1" ht="15">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70"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7"/>
  <sheetViews>
    <sheetView zoomScale="70" zoomScaleNormal="70" workbookViewId="0">
      <selection activeCell="B3" sqref="B3"/>
    </sheetView>
  </sheetViews>
  <sheetFormatPr defaultColWidth="9.140625" defaultRowHeight="15.75"/>
  <cols>
    <col min="1" max="1" width="7.7109375" style="152" customWidth="1"/>
    <col min="2" max="2" width="52.7109375" style="152" bestFit="1" customWidth="1"/>
    <col min="3" max="3" width="17.140625" style="155" bestFit="1" customWidth="1"/>
    <col min="4" max="4" width="13.7109375" style="155" bestFit="1" customWidth="1"/>
    <col min="5" max="5" width="16.42578125" style="155" bestFit="1" customWidth="1"/>
    <col min="6" max="6" width="15.140625" style="155" bestFit="1" customWidth="1"/>
    <col min="7" max="7" width="16.7109375" style="155" bestFit="1" customWidth="1"/>
    <col min="8" max="9" width="15.140625" style="155" bestFit="1" customWidth="1"/>
    <col min="10" max="10" width="15" style="155" customWidth="1"/>
    <col min="11" max="11" width="15.140625" style="155" bestFit="1" customWidth="1"/>
    <col min="12" max="12" width="16.42578125" style="155" bestFit="1" customWidth="1"/>
    <col min="13" max="13" width="13.85546875" style="155" bestFit="1" customWidth="1"/>
    <col min="14" max="14" width="17.7109375" style="155" customWidth="1"/>
    <col min="15" max="16384" width="9.140625" style="152"/>
  </cols>
  <sheetData>
    <row r="1" spans="1:14" s="299" customFormat="1">
      <c r="A1" s="200" t="s">
        <v>3</v>
      </c>
      <c r="B1" s="200"/>
      <c r="C1" s="200"/>
      <c r="D1" s="200"/>
      <c r="E1" s="200"/>
      <c r="F1" s="200"/>
      <c r="G1" s="200"/>
      <c r="H1" s="200"/>
      <c r="I1" s="200"/>
      <c r="J1" s="200"/>
      <c r="K1" s="200"/>
      <c r="L1" s="200"/>
      <c r="M1" s="200"/>
      <c r="N1" s="200"/>
    </row>
    <row r="2" spans="1:14">
      <c r="A2" s="201" t="s">
        <v>432</v>
      </c>
      <c r="B2" s="201"/>
      <c r="C2" s="201"/>
      <c r="D2" s="201"/>
      <c r="E2" s="201"/>
      <c r="F2" s="201"/>
      <c r="G2" s="201"/>
      <c r="H2" s="201"/>
      <c r="I2" s="201"/>
      <c r="J2" s="201"/>
      <c r="K2" s="201"/>
      <c r="L2" s="201"/>
      <c r="M2" s="201"/>
      <c r="N2" s="201"/>
    </row>
    <row r="3" spans="1:14">
      <c r="A3" s="151" t="str">
        <f>'Schedule 1'!A3:L3</f>
        <v>Data Through April 30, 2020</v>
      </c>
      <c r="B3" s="151"/>
      <c r="C3" s="151"/>
      <c r="D3" s="151"/>
      <c r="E3" s="151"/>
      <c r="F3" s="151"/>
      <c r="G3" s="151"/>
      <c r="H3" s="151"/>
      <c r="I3" s="151"/>
      <c r="J3" s="151"/>
      <c r="K3" s="151"/>
      <c r="L3" s="151"/>
      <c r="M3" s="151"/>
      <c r="N3" s="151"/>
    </row>
    <row r="4" spans="1:14">
      <c r="A4" s="224"/>
      <c r="B4" s="300"/>
      <c r="C4" s="300"/>
      <c r="D4" s="300"/>
      <c r="E4" s="300"/>
      <c r="F4" s="300"/>
      <c r="G4" s="300"/>
      <c r="H4" s="300"/>
      <c r="I4" s="301"/>
      <c r="J4" s="301"/>
      <c r="K4" s="300"/>
      <c r="L4" s="300"/>
      <c r="M4" s="300"/>
      <c r="N4" s="348"/>
    </row>
    <row r="5" spans="1:14">
      <c r="A5" s="225"/>
      <c r="B5" s="202"/>
      <c r="C5" s="204"/>
      <c r="D5" s="205"/>
      <c r="E5" s="673" t="s">
        <v>6</v>
      </c>
      <c r="F5" s="673"/>
      <c r="G5" s="673"/>
      <c r="H5" s="673"/>
      <c r="I5" s="673"/>
      <c r="J5" s="673"/>
      <c r="K5" s="673"/>
      <c r="L5" s="673"/>
      <c r="M5" s="626"/>
      <c r="N5" s="204"/>
    </row>
    <row r="6" spans="1:14" ht="31.5">
      <c r="A6" s="302"/>
      <c r="B6" s="303"/>
      <c r="C6" s="208" t="s">
        <v>4</v>
      </c>
      <c r="D6" s="304" t="s">
        <v>5</v>
      </c>
      <c r="E6" s="305" t="s">
        <v>197</v>
      </c>
      <c r="F6" s="306" t="s">
        <v>382</v>
      </c>
      <c r="G6" s="306" t="s">
        <v>192</v>
      </c>
      <c r="H6" s="306" t="s">
        <v>198</v>
      </c>
      <c r="I6" s="306" t="s">
        <v>199</v>
      </c>
      <c r="J6" s="306" t="s">
        <v>310</v>
      </c>
      <c r="K6" s="110" t="s">
        <v>193</v>
      </c>
      <c r="L6" s="307" t="s">
        <v>145</v>
      </c>
      <c r="M6" s="307" t="s">
        <v>146</v>
      </c>
      <c r="N6" s="649" t="s">
        <v>147</v>
      </c>
    </row>
    <row r="7" spans="1:14" ht="8.25" customHeight="1">
      <c r="A7" s="321"/>
      <c r="B7" s="321"/>
      <c r="C7" s="322"/>
      <c r="D7" s="322"/>
      <c r="E7" s="323"/>
      <c r="F7" s="323"/>
      <c r="G7" s="323"/>
      <c r="H7" s="323"/>
      <c r="I7" s="323"/>
      <c r="J7" s="323"/>
      <c r="K7" s="324"/>
      <c r="L7" s="324"/>
      <c r="M7" s="324"/>
      <c r="N7" s="324"/>
    </row>
    <row r="8" spans="1:14" s="146" customFormat="1" ht="18" customHeight="1">
      <c r="A8" s="123" t="s">
        <v>22</v>
      </c>
      <c r="B8" s="123" t="s">
        <v>7</v>
      </c>
      <c r="C8" s="308">
        <v>0</v>
      </c>
      <c r="D8" s="308">
        <v>0</v>
      </c>
      <c r="E8" s="308">
        <v>0</v>
      </c>
      <c r="F8" s="308">
        <v>0</v>
      </c>
      <c r="G8" s="308">
        <v>0</v>
      </c>
      <c r="H8" s="308">
        <v>0</v>
      </c>
      <c r="I8" s="308">
        <v>0</v>
      </c>
      <c r="J8" s="308">
        <v>0</v>
      </c>
      <c r="K8" s="308">
        <v>0</v>
      </c>
      <c r="L8" s="308">
        <f>SUM(E8:K8)</f>
        <v>0</v>
      </c>
      <c r="M8" s="308">
        <v>0</v>
      </c>
      <c r="N8" s="308">
        <f>SUM(C8,D8,L8,M8)</f>
        <v>0</v>
      </c>
    </row>
    <row r="9" spans="1:14" s="146" customFormat="1" ht="18" customHeight="1">
      <c r="A9" s="674" t="s">
        <v>230</v>
      </c>
      <c r="B9" s="675"/>
      <c r="C9" s="309">
        <f t="shared" ref="C9:K9" si="0">C8</f>
        <v>0</v>
      </c>
      <c r="D9" s="309">
        <f t="shared" si="0"/>
        <v>0</v>
      </c>
      <c r="E9" s="309">
        <f t="shared" si="0"/>
        <v>0</v>
      </c>
      <c r="F9" s="309">
        <f t="shared" si="0"/>
        <v>0</v>
      </c>
      <c r="G9" s="309">
        <f t="shared" si="0"/>
        <v>0</v>
      </c>
      <c r="H9" s="309">
        <f t="shared" si="0"/>
        <v>0</v>
      </c>
      <c r="I9" s="309">
        <f t="shared" si="0"/>
        <v>0</v>
      </c>
      <c r="J9" s="309">
        <f t="shared" si="0"/>
        <v>0</v>
      </c>
      <c r="K9" s="309">
        <f t="shared" si="0"/>
        <v>0</v>
      </c>
      <c r="L9" s="309">
        <f>L8</f>
        <v>0</v>
      </c>
      <c r="M9" s="309">
        <f>M8</f>
        <v>0</v>
      </c>
      <c r="N9" s="309">
        <f>N8</f>
        <v>0</v>
      </c>
    </row>
    <row r="10" spans="1:14" s="146" customFormat="1" ht="18" customHeight="1">
      <c r="A10" s="123" t="s">
        <v>23</v>
      </c>
      <c r="B10" s="123" t="s">
        <v>8</v>
      </c>
      <c r="C10" s="308">
        <v>0</v>
      </c>
      <c r="D10" s="308">
        <v>0</v>
      </c>
      <c r="E10" s="308">
        <v>0</v>
      </c>
      <c r="F10" s="308">
        <v>0</v>
      </c>
      <c r="G10" s="308">
        <v>0</v>
      </c>
      <c r="H10" s="308">
        <v>0</v>
      </c>
      <c r="I10" s="308">
        <v>0</v>
      </c>
      <c r="J10" s="308">
        <v>0</v>
      </c>
      <c r="K10" s="308">
        <v>0</v>
      </c>
      <c r="L10" s="308">
        <f t="shared" ref="L10:L21" si="1">SUM(E10:K10)</f>
        <v>0</v>
      </c>
      <c r="M10" s="308">
        <v>0</v>
      </c>
      <c r="N10" s="308">
        <f t="shared" ref="N10:N21" si="2">SUM(C10,D10,L10,M10)</f>
        <v>0</v>
      </c>
    </row>
    <row r="11" spans="1:14" s="146" customFormat="1" ht="18" customHeight="1">
      <c r="A11" s="123" t="s">
        <v>24</v>
      </c>
      <c r="B11" s="123" t="s">
        <v>9</v>
      </c>
      <c r="C11" s="308">
        <v>-8522056</v>
      </c>
      <c r="D11" s="308">
        <v>0</v>
      </c>
      <c r="E11" s="308">
        <v>0</v>
      </c>
      <c r="F11" s="308">
        <v>0</v>
      </c>
      <c r="G11" s="308">
        <v>0</v>
      </c>
      <c r="H11" s="308">
        <v>0</v>
      </c>
      <c r="I11" s="308">
        <v>0</v>
      </c>
      <c r="J11" s="308">
        <v>0</v>
      </c>
      <c r="K11" s="308">
        <v>3934102</v>
      </c>
      <c r="L11" s="308">
        <f t="shared" si="1"/>
        <v>3934102</v>
      </c>
      <c r="M11" s="308">
        <v>0</v>
      </c>
      <c r="N11" s="308">
        <f t="shared" si="2"/>
        <v>-4587954</v>
      </c>
    </row>
    <row r="12" spans="1:14" s="146" customFormat="1" ht="18" customHeight="1">
      <c r="A12" s="123" t="s">
        <v>25</v>
      </c>
      <c r="B12" s="123" t="s">
        <v>168</v>
      </c>
      <c r="C12" s="308">
        <v>16097157</v>
      </c>
      <c r="D12" s="308">
        <v>0</v>
      </c>
      <c r="E12" s="308">
        <v>0</v>
      </c>
      <c r="F12" s="308">
        <v>0</v>
      </c>
      <c r="G12" s="308">
        <v>861446</v>
      </c>
      <c r="H12" s="308">
        <v>0</v>
      </c>
      <c r="I12" s="308">
        <v>0</v>
      </c>
      <c r="J12" s="308">
        <v>0</v>
      </c>
      <c r="K12" s="308">
        <v>0</v>
      </c>
      <c r="L12" s="308">
        <f t="shared" si="1"/>
        <v>861446</v>
      </c>
      <c r="M12" s="308">
        <v>0</v>
      </c>
      <c r="N12" s="308">
        <f t="shared" si="2"/>
        <v>16958603</v>
      </c>
    </row>
    <row r="13" spans="1:14" s="146" customFormat="1" ht="18" customHeight="1">
      <c r="A13" s="123" t="s">
        <v>26</v>
      </c>
      <c r="B13" s="123" t="s">
        <v>169</v>
      </c>
      <c r="C13" s="308">
        <v>-2430691</v>
      </c>
      <c r="D13" s="308">
        <v>0</v>
      </c>
      <c r="E13" s="308">
        <v>0</v>
      </c>
      <c r="F13" s="308">
        <v>0</v>
      </c>
      <c r="G13" s="308">
        <v>0</v>
      </c>
      <c r="H13" s="308">
        <v>0</v>
      </c>
      <c r="I13" s="308">
        <v>0</v>
      </c>
      <c r="J13" s="308">
        <v>0</v>
      </c>
      <c r="K13" s="308">
        <v>0</v>
      </c>
      <c r="L13" s="308">
        <f t="shared" si="1"/>
        <v>0</v>
      </c>
      <c r="M13" s="308">
        <v>0</v>
      </c>
      <c r="N13" s="308">
        <f t="shared" si="2"/>
        <v>-2430691</v>
      </c>
    </row>
    <row r="14" spans="1:14" s="146" customFormat="1" ht="18" customHeight="1">
      <c r="A14" s="123" t="s">
        <v>27</v>
      </c>
      <c r="B14" s="123" t="s">
        <v>170</v>
      </c>
      <c r="C14" s="308">
        <v>0</v>
      </c>
      <c r="D14" s="308">
        <v>0</v>
      </c>
      <c r="E14" s="308">
        <v>0</v>
      </c>
      <c r="F14" s="308">
        <v>0</v>
      </c>
      <c r="G14" s="308">
        <v>0</v>
      </c>
      <c r="H14" s="308">
        <v>0</v>
      </c>
      <c r="I14" s="308">
        <v>0</v>
      </c>
      <c r="J14" s="308">
        <v>0</v>
      </c>
      <c r="K14" s="308">
        <v>0</v>
      </c>
      <c r="L14" s="308">
        <f t="shared" si="1"/>
        <v>0</v>
      </c>
      <c r="M14" s="308">
        <v>0</v>
      </c>
      <c r="N14" s="308">
        <f t="shared" si="2"/>
        <v>0</v>
      </c>
    </row>
    <row r="15" spans="1:14" s="146" customFormat="1" ht="18" customHeight="1">
      <c r="A15" s="123" t="s">
        <v>106</v>
      </c>
      <c r="B15" s="123" t="s">
        <v>11</v>
      </c>
      <c r="C15" s="308">
        <v>0</v>
      </c>
      <c r="D15" s="308">
        <v>0</v>
      </c>
      <c r="E15" s="308">
        <v>0</v>
      </c>
      <c r="F15" s="308">
        <v>0</v>
      </c>
      <c r="G15" s="308">
        <v>0</v>
      </c>
      <c r="H15" s="308">
        <v>0</v>
      </c>
      <c r="I15" s="308">
        <v>0</v>
      </c>
      <c r="J15" s="308">
        <v>0</v>
      </c>
      <c r="K15" s="308">
        <v>0</v>
      </c>
      <c r="L15" s="308">
        <f t="shared" si="1"/>
        <v>0</v>
      </c>
      <c r="M15" s="308">
        <v>0</v>
      </c>
      <c r="N15" s="308">
        <f t="shared" si="2"/>
        <v>0</v>
      </c>
    </row>
    <row r="16" spans="1:14" s="146" customFormat="1" ht="18" customHeight="1">
      <c r="A16" s="123" t="s">
        <v>107</v>
      </c>
      <c r="B16" s="123" t="s">
        <v>171</v>
      </c>
      <c r="C16" s="308">
        <v>-6840875</v>
      </c>
      <c r="D16" s="308">
        <v>0</v>
      </c>
      <c r="E16" s="308">
        <v>0</v>
      </c>
      <c r="F16" s="308">
        <v>0</v>
      </c>
      <c r="G16" s="308">
        <v>0</v>
      </c>
      <c r="H16" s="308">
        <v>0</v>
      </c>
      <c r="I16" s="308">
        <v>0</v>
      </c>
      <c r="J16" s="308">
        <v>0</v>
      </c>
      <c r="K16" s="308">
        <v>0</v>
      </c>
      <c r="L16" s="308">
        <f t="shared" si="1"/>
        <v>0</v>
      </c>
      <c r="M16" s="308">
        <v>0</v>
      </c>
      <c r="N16" s="308">
        <f t="shared" si="2"/>
        <v>-6840875</v>
      </c>
    </row>
    <row r="17" spans="1:14" s="146" customFormat="1" ht="18" customHeight="1">
      <c r="A17" s="123" t="s">
        <v>108</v>
      </c>
      <c r="B17" s="123" t="s">
        <v>172</v>
      </c>
      <c r="C17" s="308">
        <v>-5943203</v>
      </c>
      <c r="D17" s="308">
        <v>0</v>
      </c>
      <c r="E17" s="308">
        <v>0</v>
      </c>
      <c r="F17" s="308">
        <v>0</v>
      </c>
      <c r="G17" s="308">
        <v>-798</v>
      </c>
      <c r="H17" s="308">
        <v>0</v>
      </c>
      <c r="I17" s="308">
        <v>0</v>
      </c>
      <c r="J17" s="308">
        <v>0</v>
      </c>
      <c r="K17" s="308">
        <v>0</v>
      </c>
      <c r="L17" s="308">
        <f t="shared" si="1"/>
        <v>-798</v>
      </c>
      <c r="M17" s="308">
        <v>0</v>
      </c>
      <c r="N17" s="308">
        <f t="shared" si="2"/>
        <v>-5944001</v>
      </c>
    </row>
    <row r="18" spans="1:14" s="146" customFormat="1" ht="18" customHeight="1">
      <c r="A18" s="123" t="s">
        <v>109</v>
      </c>
      <c r="B18" s="123" t="s">
        <v>173</v>
      </c>
      <c r="C18" s="308">
        <v>-2830320</v>
      </c>
      <c r="D18" s="308">
        <v>0</v>
      </c>
      <c r="E18" s="308">
        <v>0</v>
      </c>
      <c r="F18" s="308">
        <v>0</v>
      </c>
      <c r="G18" s="308">
        <v>-913810</v>
      </c>
      <c r="H18" s="308">
        <v>0</v>
      </c>
      <c r="I18" s="308">
        <v>0</v>
      </c>
      <c r="J18" s="308">
        <v>0</v>
      </c>
      <c r="K18" s="308">
        <v>0</v>
      </c>
      <c r="L18" s="308">
        <f t="shared" si="1"/>
        <v>-913810</v>
      </c>
      <c r="M18" s="308">
        <v>0</v>
      </c>
      <c r="N18" s="308">
        <f t="shared" si="2"/>
        <v>-3744130</v>
      </c>
    </row>
    <row r="19" spans="1:14" s="146" customFormat="1" ht="18" customHeight="1">
      <c r="A19" s="123" t="s">
        <v>110</v>
      </c>
      <c r="B19" s="123" t="s">
        <v>174</v>
      </c>
      <c r="C19" s="308">
        <v>369886</v>
      </c>
      <c r="D19" s="308">
        <v>0</v>
      </c>
      <c r="E19" s="308">
        <v>0</v>
      </c>
      <c r="F19" s="308">
        <v>0</v>
      </c>
      <c r="G19" s="308">
        <v>-409799</v>
      </c>
      <c r="H19" s="308">
        <v>0</v>
      </c>
      <c r="I19" s="308">
        <v>0</v>
      </c>
      <c r="J19" s="308">
        <v>0</v>
      </c>
      <c r="K19" s="308">
        <v>0</v>
      </c>
      <c r="L19" s="308">
        <f t="shared" si="1"/>
        <v>-409799</v>
      </c>
      <c r="M19" s="308">
        <v>0</v>
      </c>
      <c r="N19" s="308">
        <f t="shared" si="2"/>
        <v>-39913</v>
      </c>
    </row>
    <row r="20" spans="1:14" s="146" customFormat="1" ht="18" customHeight="1">
      <c r="A20" s="123" t="s">
        <v>111</v>
      </c>
      <c r="B20" s="123" t="s">
        <v>175</v>
      </c>
      <c r="C20" s="308">
        <v>10234193</v>
      </c>
      <c r="D20" s="308">
        <v>0</v>
      </c>
      <c r="E20" s="308">
        <v>1432633</v>
      </c>
      <c r="F20" s="308">
        <v>0</v>
      </c>
      <c r="G20" s="308">
        <v>0</v>
      </c>
      <c r="H20" s="308">
        <v>0</v>
      </c>
      <c r="I20" s="308">
        <v>0</v>
      </c>
      <c r="J20" s="308">
        <v>0</v>
      </c>
      <c r="K20" s="308">
        <v>0</v>
      </c>
      <c r="L20" s="308">
        <f t="shared" si="1"/>
        <v>1432633</v>
      </c>
      <c r="M20" s="308">
        <v>0</v>
      </c>
      <c r="N20" s="308">
        <f t="shared" si="2"/>
        <v>11666826</v>
      </c>
    </row>
    <row r="21" spans="1:14" s="146" customFormat="1" ht="18" customHeight="1">
      <c r="A21" s="123" t="s">
        <v>262</v>
      </c>
      <c r="B21" s="123" t="s">
        <v>314</v>
      </c>
      <c r="C21" s="308">
        <v>0</v>
      </c>
      <c r="D21" s="308">
        <v>0</v>
      </c>
      <c r="E21" s="308">
        <v>0</v>
      </c>
      <c r="F21" s="308">
        <v>0</v>
      </c>
      <c r="G21" s="308">
        <v>0</v>
      </c>
      <c r="H21" s="308">
        <v>0</v>
      </c>
      <c r="I21" s="308">
        <v>0</v>
      </c>
      <c r="J21" s="308">
        <v>0</v>
      </c>
      <c r="K21" s="308">
        <v>0</v>
      </c>
      <c r="L21" s="308">
        <f t="shared" si="1"/>
        <v>0</v>
      </c>
      <c r="M21" s="308">
        <v>0</v>
      </c>
      <c r="N21" s="308">
        <f t="shared" si="2"/>
        <v>0</v>
      </c>
    </row>
    <row r="22" spans="1:14" s="146" customFormat="1" ht="18" customHeight="1">
      <c r="A22" s="676" t="s">
        <v>239</v>
      </c>
      <c r="B22" s="677"/>
      <c r="C22" s="309">
        <f t="shared" ref="C22:N22" si="3">SUM(C10:C21)</f>
        <v>134091</v>
      </c>
      <c r="D22" s="309">
        <f t="shared" si="3"/>
        <v>0</v>
      </c>
      <c r="E22" s="309">
        <f t="shared" si="3"/>
        <v>1432633</v>
      </c>
      <c r="F22" s="309">
        <f t="shared" si="3"/>
        <v>0</v>
      </c>
      <c r="G22" s="309">
        <f t="shared" si="3"/>
        <v>-462961</v>
      </c>
      <c r="H22" s="309">
        <f t="shared" si="3"/>
        <v>0</v>
      </c>
      <c r="I22" s="309">
        <f t="shared" si="3"/>
        <v>0</v>
      </c>
      <c r="J22" s="309">
        <f t="shared" si="3"/>
        <v>0</v>
      </c>
      <c r="K22" s="309">
        <f t="shared" si="3"/>
        <v>3934102</v>
      </c>
      <c r="L22" s="309">
        <f t="shared" si="3"/>
        <v>4903774</v>
      </c>
      <c r="M22" s="309">
        <f t="shared" si="3"/>
        <v>0</v>
      </c>
      <c r="N22" s="309">
        <f t="shared" si="3"/>
        <v>5037865</v>
      </c>
    </row>
    <row r="23" spans="1:14" s="146" customFormat="1" ht="18" customHeight="1">
      <c r="A23" s="123" t="s">
        <v>28</v>
      </c>
      <c r="B23" s="123" t="s">
        <v>14</v>
      </c>
      <c r="C23" s="308">
        <v>0</v>
      </c>
      <c r="D23" s="308">
        <v>0</v>
      </c>
      <c r="E23" s="308">
        <v>0</v>
      </c>
      <c r="F23" s="308">
        <v>0</v>
      </c>
      <c r="G23" s="308">
        <v>0</v>
      </c>
      <c r="H23" s="308">
        <v>0</v>
      </c>
      <c r="I23" s="308">
        <v>0</v>
      </c>
      <c r="J23" s="308">
        <v>0</v>
      </c>
      <c r="K23" s="308">
        <v>0</v>
      </c>
      <c r="L23" s="308">
        <f t="shared" ref="L23:L28" si="4">SUM(E23:K23)</f>
        <v>0</v>
      </c>
      <c r="M23" s="308">
        <v>0</v>
      </c>
      <c r="N23" s="308">
        <f t="shared" ref="N23:N28" si="5">SUM(C23,D23,L23,M23)</f>
        <v>0</v>
      </c>
    </row>
    <row r="24" spans="1:14" s="146" customFormat="1" ht="18" customHeight="1">
      <c r="A24" s="123" t="s">
        <v>112</v>
      </c>
      <c r="B24" s="123" t="s">
        <v>15</v>
      </c>
      <c r="C24" s="308">
        <v>0</v>
      </c>
      <c r="D24" s="308">
        <v>0</v>
      </c>
      <c r="E24" s="308">
        <v>0</v>
      </c>
      <c r="F24" s="308">
        <v>0</v>
      </c>
      <c r="G24" s="308">
        <v>0</v>
      </c>
      <c r="H24" s="308">
        <v>0</v>
      </c>
      <c r="I24" s="308">
        <v>0</v>
      </c>
      <c r="J24" s="308">
        <v>0</v>
      </c>
      <c r="K24" s="308">
        <v>0</v>
      </c>
      <c r="L24" s="308">
        <f t="shared" si="4"/>
        <v>0</v>
      </c>
      <c r="M24" s="308">
        <v>0</v>
      </c>
      <c r="N24" s="308">
        <f t="shared" si="5"/>
        <v>0</v>
      </c>
    </row>
    <row r="25" spans="1:14" s="146" customFormat="1" ht="18" customHeight="1">
      <c r="A25" s="123" t="s">
        <v>113</v>
      </c>
      <c r="B25" s="123" t="s">
        <v>16</v>
      </c>
      <c r="C25" s="308">
        <v>0</v>
      </c>
      <c r="D25" s="308">
        <v>0</v>
      </c>
      <c r="E25" s="308">
        <v>0</v>
      </c>
      <c r="F25" s="308">
        <v>0</v>
      </c>
      <c r="G25" s="308">
        <v>0</v>
      </c>
      <c r="H25" s="308">
        <v>0</v>
      </c>
      <c r="I25" s="308">
        <v>0</v>
      </c>
      <c r="J25" s="308">
        <v>0</v>
      </c>
      <c r="K25" s="308">
        <v>0</v>
      </c>
      <c r="L25" s="308">
        <f t="shared" si="4"/>
        <v>0</v>
      </c>
      <c r="M25" s="308">
        <v>0</v>
      </c>
      <c r="N25" s="308">
        <f t="shared" si="5"/>
        <v>0</v>
      </c>
    </row>
    <row r="26" spans="1:14" s="146" customFormat="1" ht="18" customHeight="1">
      <c r="A26" s="123" t="s">
        <v>99</v>
      </c>
      <c r="B26" s="123" t="s">
        <v>143</v>
      </c>
      <c r="C26" s="308">
        <v>0</v>
      </c>
      <c r="D26" s="308">
        <v>0</v>
      </c>
      <c r="E26" s="308">
        <v>0</v>
      </c>
      <c r="F26" s="308">
        <v>0</v>
      </c>
      <c r="G26" s="308">
        <v>0</v>
      </c>
      <c r="H26" s="308">
        <v>0</v>
      </c>
      <c r="I26" s="308">
        <v>0</v>
      </c>
      <c r="J26" s="308">
        <v>0</v>
      </c>
      <c r="K26" s="308">
        <v>0</v>
      </c>
      <c r="L26" s="308">
        <f t="shared" si="4"/>
        <v>0</v>
      </c>
      <c r="M26" s="308">
        <v>0</v>
      </c>
      <c r="N26" s="308">
        <f t="shared" si="5"/>
        <v>0</v>
      </c>
    </row>
    <row r="27" spans="1:14" s="146" customFormat="1" ht="18" customHeight="1">
      <c r="A27" s="123" t="s">
        <v>100</v>
      </c>
      <c r="B27" s="123" t="s">
        <v>303</v>
      </c>
      <c r="C27" s="308">
        <v>0</v>
      </c>
      <c r="D27" s="308">
        <v>0</v>
      </c>
      <c r="E27" s="308">
        <v>0</v>
      </c>
      <c r="F27" s="308">
        <v>0</v>
      </c>
      <c r="G27" s="308">
        <v>0</v>
      </c>
      <c r="H27" s="308">
        <v>0</v>
      </c>
      <c r="I27" s="308">
        <v>0</v>
      </c>
      <c r="J27" s="308">
        <v>0</v>
      </c>
      <c r="K27" s="308">
        <v>0</v>
      </c>
      <c r="L27" s="308">
        <f t="shared" si="4"/>
        <v>0</v>
      </c>
      <c r="M27" s="308">
        <v>0</v>
      </c>
      <c r="N27" s="308">
        <f t="shared" si="5"/>
        <v>0</v>
      </c>
    </row>
    <row r="28" spans="1:14" s="146" customFormat="1" ht="18" customHeight="1">
      <c r="A28" s="123" t="s">
        <v>114</v>
      </c>
      <c r="B28" s="123" t="s">
        <v>144</v>
      </c>
      <c r="C28" s="308">
        <v>0</v>
      </c>
      <c r="D28" s="308">
        <v>0</v>
      </c>
      <c r="E28" s="308">
        <v>0</v>
      </c>
      <c r="F28" s="308">
        <v>0</v>
      </c>
      <c r="G28" s="308">
        <v>0</v>
      </c>
      <c r="H28" s="308">
        <v>0</v>
      </c>
      <c r="I28" s="308">
        <v>0</v>
      </c>
      <c r="J28" s="308">
        <v>0</v>
      </c>
      <c r="K28" s="308">
        <v>0</v>
      </c>
      <c r="L28" s="308">
        <f t="shared" si="4"/>
        <v>0</v>
      </c>
      <c r="M28" s="308">
        <v>0</v>
      </c>
      <c r="N28" s="308">
        <f t="shared" si="5"/>
        <v>0</v>
      </c>
    </row>
    <row r="29" spans="1:14" s="146" customFormat="1" ht="18" customHeight="1">
      <c r="A29" s="676" t="s">
        <v>240</v>
      </c>
      <c r="B29" s="677"/>
      <c r="C29" s="309">
        <f t="shared" ref="C29:K29" si="6">SUM(C23:C28)</f>
        <v>0</v>
      </c>
      <c r="D29" s="309">
        <f t="shared" si="6"/>
        <v>0</v>
      </c>
      <c r="E29" s="309">
        <f t="shared" si="6"/>
        <v>0</v>
      </c>
      <c r="F29" s="309">
        <f t="shared" si="6"/>
        <v>0</v>
      </c>
      <c r="G29" s="309">
        <f t="shared" si="6"/>
        <v>0</v>
      </c>
      <c r="H29" s="309">
        <f t="shared" si="6"/>
        <v>0</v>
      </c>
      <c r="I29" s="309">
        <f t="shared" si="6"/>
        <v>0</v>
      </c>
      <c r="J29" s="309">
        <f t="shared" si="6"/>
        <v>0</v>
      </c>
      <c r="K29" s="309">
        <f t="shared" si="6"/>
        <v>0</v>
      </c>
      <c r="L29" s="309">
        <f>SUM(L23:L28)</f>
        <v>0</v>
      </c>
      <c r="M29" s="309">
        <f>SUM(M23:M28)</f>
        <v>0</v>
      </c>
      <c r="N29" s="309">
        <f>SUM(N23:N28)</f>
        <v>0</v>
      </c>
    </row>
    <row r="30" spans="1:14" s="146" customFormat="1" ht="18" customHeight="1">
      <c r="A30" s="123" t="s">
        <v>101</v>
      </c>
      <c r="B30" s="123" t="s">
        <v>17</v>
      </c>
      <c r="C30" s="308">
        <v>0</v>
      </c>
      <c r="D30" s="308">
        <v>0</v>
      </c>
      <c r="E30" s="308">
        <v>0</v>
      </c>
      <c r="F30" s="308">
        <v>0</v>
      </c>
      <c r="G30" s="308">
        <v>0</v>
      </c>
      <c r="H30" s="308">
        <v>0</v>
      </c>
      <c r="I30" s="308">
        <v>0</v>
      </c>
      <c r="J30" s="308">
        <v>0</v>
      </c>
      <c r="K30" s="308">
        <v>0</v>
      </c>
      <c r="L30" s="308">
        <f>SUM(E30:K30)</f>
        <v>0</v>
      </c>
      <c r="M30" s="308">
        <v>0</v>
      </c>
      <c r="N30" s="308">
        <f t="shared" ref="N30:N39" si="7">SUM(C30,D30,L30,M30)</f>
        <v>0</v>
      </c>
    </row>
    <row r="31" spans="1:14" s="146" customFormat="1" ht="18" customHeight="1">
      <c r="A31" s="123" t="s">
        <v>102</v>
      </c>
      <c r="B31" s="123" t="s">
        <v>115</v>
      </c>
      <c r="C31" s="308">
        <v>0</v>
      </c>
      <c r="D31" s="308">
        <v>0</v>
      </c>
      <c r="E31" s="308">
        <v>0</v>
      </c>
      <c r="F31" s="308">
        <v>0</v>
      </c>
      <c r="G31" s="308">
        <v>0</v>
      </c>
      <c r="H31" s="308">
        <v>0</v>
      </c>
      <c r="I31" s="308">
        <v>0</v>
      </c>
      <c r="J31" s="308">
        <v>0</v>
      </c>
      <c r="K31" s="308">
        <v>0</v>
      </c>
      <c r="L31" s="308">
        <f>SUM(E31:K31)</f>
        <v>0</v>
      </c>
      <c r="M31" s="308">
        <v>0</v>
      </c>
      <c r="N31" s="308">
        <f t="shared" si="7"/>
        <v>0</v>
      </c>
    </row>
    <row r="32" spans="1:14" s="146" customFormat="1" ht="18" customHeight="1">
      <c r="A32" s="123" t="s">
        <v>103</v>
      </c>
      <c r="B32" s="113" t="s">
        <v>177</v>
      </c>
      <c r="C32" s="308">
        <v>0</v>
      </c>
      <c r="D32" s="308">
        <v>0</v>
      </c>
      <c r="E32" s="308">
        <v>0</v>
      </c>
      <c r="F32" s="308">
        <v>0</v>
      </c>
      <c r="G32" s="308">
        <v>0</v>
      </c>
      <c r="H32" s="308">
        <v>0</v>
      </c>
      <c r="I32" s="308">
        <v>0</v>
      </c>
      <c r="J32" s="308">
        <v>0</v>
      </c>
      <c r="K32" s="308">
        <v>0</v>
      </c>
      <c r="L32" s="308">
        <f>SUM(E32:K32)</f>
        <v>0</v>
      </c>
      <c r="M32" s="308">
        <v>0</v>
      </c>
      <c r="N32" s="308">
        <f t="shared" si="7"/>
        <v>0</v>
      </c>
    </row>
    <row r="33" spans="1:14" s="310" customFormat="1" ht="18" customHeight="1">
      <c r="A33" s="676" t="s">
        <v>241</v>
      </c>
      <c r="B33" s="677"/>
      <c r="C33" s="309">
        <f t="shared" ref="C33:K33" si="8">SUM(C30:C32)</f>
        <v>0</v>
      </c>
      <c r="D33" s="309">
        <f t="shared" si="8"/>
        <v>0</v>
      </c>
      <c r="E33" s="309">
        <f t="shared" si="8"/>
        <v>0</v>
      </c>
      <c r="F33" s="309">
        <f t="shared" si="8"/>
        <v>0</v>
      </c>
      <c r="G33" s="309">
        <f t="shared" si="8"/>
        <v>0</v>
      </c>
      <c r="H33" s="309">
        <f t="shared" si="8"/>
        <v>0</v>
      </c>
      <c r="I33" s="309">
        <f t="shared" si="8"/>
        <v>0</v>
      </c>
      <c r="J33" s="309">
        <f t="shared" si="8"/>
        <v>0</v>
      </c>
      <c r="K33" s="309">
        <f t="shared" si="8"/>
        <v>0</v>
      </c>
      <c r="L33" s="309">
        <f>SUM(L30:L32)</f>
        <v>0</v>
      </c>
      <c r="M33" s="309">
        <f>SUM(M30:M32)</f>
        <v>0</v>
      </c>
      <c r="N33" s="309">
        <f>SUM(N30:N32)</f>
        <v>0</v>
      </c>
    </row>
    <row r="34" spans="1:14" s="310" customFormat="1" ht="18" customHeight="1">
      <c r="A34" s="136" t="s">
        <v>104</v>
      </c>
      <c r="B34" s="311" t="s">
        <v>18</v>
      </c>
      <c r="C34" s="308">
        <v>0</v>
      </c>
      <c r="D34" s="308">
        <v>0</v>
      </c>
      <c r="E34" s="308">
        <v>0</v>
      </c>
      <c r="F34" s="308">
        <v>0</v>
      </c>
      <c r="G34" s="308">
        <v>0</v>
      </c>
      <c r="H34" s="308">
        <v>0</v>
      </c>
      <c r="I34" s="308">
        <v>0</v>
      </c>
      <c r="J34" s="308">
        <v>0</v>
      </c>
      <c r="K34" s="308">
        <v>0</v>
      </c>
      <c r="L34" s="308">
        <f>SUM(E34:K34)</f>
        <v>0</v>
      </c>
      <c r="M34" s="308">
        <v>0</v>
      </c>
      <c r="N34" s="308">
        <f t="shared" si="7"/>
        <v>0</v>
      </c>
    </row>
    <row r="35" spans="1:14" s="310" customFormat="1" ht="18" customHeight="1">
      <c r="A35" s="136" t="s">
        <v>263</v>
      </c>
      <c r="B35" s="311" t="s">
        <v>19</v>
      </c>
      <c r="C35" s="308">
        <v>0</v>
      </c>
      <c r="D35" s="308">
        <v>0</v>
      </c>
      <c r="E35" s="308">
        <v>0</v>
      </c>
      <c r="F35" s="308">
        <v>0</v>
      </c>
      <c r="G35" s="308">
        <v>0</v>
      </c>
      <c r="H35" s="308">
        <v>0</v>
      </c>
      <c r="I35" s="308">
        <v>0</v>
      </c>
      <c r="J35" s="308">
        <v>0</v>
      </c>
      <c r="K35" s="308">
        <v>0</v>
      </c>
      <c r="L35" s="308">
        <f>SUM(E35:K35)</f>
        <v>0</v>
      </c>
      <c r="M35" s="308">
        <v>0</v>
      </c>
      <c r="N35" s="308">
        <f>SUM(C35,D35,L35,M35)</f>
        <v>0</v>
      </c>
    </row>
    <row r="36" spans="1:14" s="310" customFormat="1" ht="18" customHeight="1">
      <c r="A36" s="136" t="s">
        <v>264</v>
      </c>
      <c r="B36" s="311" t="s">
        <v>20</v>
      </c>
      <c r="C36" s="308">
        <v>0</v>
      </c>
      <c r="D36" s="308">
        <v>0</v>
      </c>
      <c r="E36" s="308">
        <v>0</v>
      </c>
      <c r="F36" s="308">
        <v>0</v>
      </c>
      <c r="G36" s="308">
        <v>0</v>
      </c>
      <c r="H36" s="308">
        <v>0</v>
      </c>
      <c r="I36" s="308">
        <v>0</v>
      </c>
      <c r="J36" s="308">
        <v>0</v>
      </c>
      <c r="K36" s="308">
        <v>0</v>
      </c>
      <c r="L36" s="308">
        <f>SUM(E36:K36)</f>
        <v>0</v>
      </c>
      <c r="M36" s="308">
        <v>0</v>
      </c>
      <c r="N36" s="308">
        <f>SUM(C36,D36,L36,M36)</f>
        <v>0</v>
      </c>
    </row>
    <row r="37" spans="1:14" s="310" customFormat="1" ht="18" customHeight="1">
      <c r="A37" s="136" t="s">
        <v>265</v>
      </c>
      <c r="B37" s="311" t="s">
        <v>21</v>
      </c>
      <c r="C37" s="308">
        <v>0</v>
      </c>
      <c r="D37" s="308">
        <v>0</v>
      </c>
      <c r="E37" s="308">
        <v>0</v>
      </c>
      <c r="F37" s="308">
        <v>0</v>
      </c>
      <c r="G37" s="308">
        <v>0</v>
      </c>
      <c r="H37" s="308">
        <v>0</v>
      </c>
      <c r="I37" s="308">
        <v>0</v>
      </c>
      <c r="J37" s="308">
        <v>0</v>
      </c>
      <c r="K37" s="308">
        <v>0</v>
      </c>
      <c r="L37" s="308">
        <f>SUM(E37:K37)</f>
        <v>0</v>
      </c>
      <c r="M37" s="308">
        <v>0</v>
      </c>
      <c r="N37" s="308">
        <f>SUM(C37,D37,L37,M37)</f>
        <v>0</v>
      </c>
    </row>
    <row r="38" spans="1:14" s="310" customFormat="1" ht="18" customHeight="1">
      <c r="A38" s="674" t="s">
        <v>381</v>
      </c>
      <c r="B38" s="675"/>
      <c r="C38" s="309">
        <f t="shared" ref="C38:K38" si="9">SUM(C34:C37)</f>
        <v>0</v>
      </c>
      <c r="D38" s="309">
        <f t="shared" si="9"/>
        <v>0</v>
      </c>
      <c r="E38" s="309">
        <f t="shared" si="9"/>
        <v>0</v>
      </c>
      <c r="F38" s="309">
        <f t="shared" si="9"/>
        <v>0</v>
      </c>
      <c r="G38" s="309">
        <f t="shared" si="9"/>
        <v>0</v>
      </c>
      <c r="H38" s="309">
        <f t="shared" si="9"/>
        <v>0</v>
      </c>
      <c r="I38" s="309">
        <f t="shared" si="9"/>
        <v>0</v>
      </c>
      <c r="J38" s="309">
        <f t="shared" si="9"/>
        <v>0</v>
      </c>
      <c r="K38" s="309">
        <f t="shared" si="9"/>
        <v>0</v>
      </c>
      <c r="L38" s="309">
        <f>SUM(L34:L37)</f>
        <v>0</v>
      </c>
      <c r="M38" s="309">
        <f>SUM(M34:M37)</f>
        <v>0</v>
      </c>
      <c r="N38" s="309">
        <f>SUM(N34:N37)</f>
        <v>0</v>
      </c>
    </row>
    <row r="39" spans="1:14" s="146" customFormat="1" ht="18" customHeight="1">
      <c r="A39" s="122" t="s">
        <v>105</v>
      </c>
      <c r="B39" s="125" t="s">
        <v>116</v>
      </c>
      <c r="C39" s="308">
        <v>0</v>
      </c>
      <c r="D39" s="308">
        <v>0</v>
      </c>
      <c r="E39" s="308">
        <v>0</v>
      </c>
      <c r="F39" s="308">
        <v>0</v>
      </c>
      <c r="G39" s="308">
        <v>0</v>
      </c>
      <c r="H39" s="308">
        <v>0</v>
      </c>
      <c r="I39" s="308">
        <v>0</v>
      </c>
      <c r="J39" s="308">
        <v>0</v>
      </c>
      <c r="K39" s="308">
        <v>0</v>
      </c>
      <c r="L39" s="308">
        <f>SUM(E39:K39)</f>
        <v>0</v>
      </c>
      <c r="M39" s="308">
        <v>0</v>
      </c>
      <c r="N39" s="308">
        <f t="shared" si="7"/>
        <v>0</v>
      </c>
    </row>
    <row r="40" spans="1:14" s="310" customFormat="1" ht="18" customHeight="1">
      <c r="A40" s="676" t="s">
        <v>266</v>
      </c>
      <c r="B40" s="677"/>
      <c r="C40" s="309">
        <f t="shared" ref="C40:N40" si="10">SUM(C39:C39)</f>
        <v>0</v>
      </c>
      <c r="D40" s="309">
        <f t="shared" si="10"/>
        <v>0</v>
      </c>
      <c r="E40" s="309">
        <f t="shared" si="10"/>
        <v>0</v>
      </c>
      <c r="F40" s="309">
        <f t="shared" si="10"/>
        <v>0</v>
      </c>
      <c r="G40" s="309">
        <f t="shared" si="10"/>
        <v>0</v>
      </c>
      <c r="H40" s="309">
        <f t="shared" si="10"/>
        <v>0</v>
      </c>
      <c r="I40" s="309">
        <f t="shared" si="10"/>
        <v>0</v>
      </c>
      <c r="J40" s="309">
        <f t="shared" si="10"/>
        <v>0</v>
      </c>
      <c r="K40" s="309">
        <f t="shared" si="10"/>
        <v>0</v>
      </c>
      <c r="L40" s="309">
        <f t="shared" si="10"/>
        <v>0</v>
      </c>
      <c r="M40" s="309">
        <f t="shared" si="10"/>
        <v>0</v>
      </c>
      <c r="N40" s="309">
        <f t="shared" si="10"/>
        <v>0</v>
      </c>
    </row>
    <row r="41" spans="1:14" s="310" customFormat="1" ht="6.75" customHeight="1">
      <c r="A41" s="134"/>
      <c r="B41" s="134"/>
      <c r="C41" s="312"/>
      <c r="D41" s="312"/>
      <c r="E41" s="312"/>
      <c r="F41" s="312"/>
      <c r="G41" s="312"/>
      <c r="H41" s="312"/>
      <c r="I41" s="312"/>
      <c r="J41" s="312"/>
      <c r="K41" s="312"/>
      <c r="L41" s="312"/>
      <c r="M41" s="312"/>
      <c r="N41" s="312"/>
    </row>
    <row r="42" spans="1:14" s="310" customFormat="1" ht="18" customHeight="1" thickBot="1">
      <c r="A42" s="313" t="s">
        <v>242</v>
      </c>
      <c r="B42" s="313"/>
      <c r="C42" s="314">
        <f t="shared" ref="C42:K42" si="11">SUM(C40,C38,C33,C29,C22,C9,)</f>
        <v>134091</v>
      </c>
      <c r="D42" s="314">
        <f t="shared" si="11"/>
        <v>0</v>
      </c>
      <c r="E42" s="314">
        <f t="shared" si="11"/>
        <v>1432633</v>
      </c>
      <c r="F42" s="314">
        <f t="shared" si="11"/>
        <v>0</v>
      </c>
      <c r="G42" s="314">
        <f t="shared" si="11"/>
        <v>-462961</v>
      </c>
      <c r="H42" s="314">
        <f t="shared" si="11"/>
        <v>0</v>
      </c>
      <c r="I42" s="314">
        <f t="shared" si="11"/>
        <v>0</v>
      </c>
      <c r="J42" s="314">
        <f t="shared" si="11"/>
        <v>0</v>
      </c>
      <c r="K42" s="314">
        <f t="shared" si="11"/>
        <v>3934102</v>
      </c>
      <c r="L42" s="314">
        <f>SUM(L40,L38,L33,L29,L22,L9,)</f>
        <v>4903774</v>
      </c>
      <c r="M42" s="314">
        <f>SUM(M40,M38,M33,M29,M22,M9,)</f>
        <v>0</v>
      </c>
      <c r="N42" s="314">
        <f>SUM(N40,N38,N33,N29,N22,N9,)</f>
        <v>5037865</v>
      </c>
    </row>
    <row r="43" spans="1:14" ht="16.5" thickTop="1">
      <c r="A43" s="299"/>
      <c r="B43" s="299"/>
    </row>
    <row r="44" spans="1:14">
      <c r="C44" s="451"/>
      <c r="N44" s="451"/>
    </row>
    <row r="45" spans="1:14">
      <c r="C45" s="451"/>
      <c r="N45" s="451"/>
    </row>
    <row r="46" spans="1:14">
      <c r="C46" s="451"/>
    </row>
    <row r="47" spans="1:14">
      <c r="C47" s="451"/>
      <c r="N47" s="451"/>
    </row>
    <row r="50" spans="1:13">
      <c r="A50" s="299"/>
      <c r="B50" s="299"/>
    </row>
    <row r="51" spans="1:13">
      <c r="A51" s="299"/>
      <c r="B51" s="299"/>
    </row>
    <row r="52" spans="1:13">
      <c r="A52" s="299"/>
      <c r="B52" s="299"/>
    </row>
    <row r="57" spans="1:13">
      <c r="M57" s="171"/>
    </row>
  </sheetData>
  <mergeCells count="7">
    <mergeCell ref="E5:L5"/>
    <mergeCell ref="A9:B9"/>
    <mergeCell ref="A38:B38"/>
    <mergeCell ref="A40:B40"/>
    <mergeCell ref="A22:B22"/>
    <mergeCell ref="A33:B33"/>
    <mergeCell ref="A29:B29"/>
  </mergeCells>
  <phoneticPr fontId="70"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2020_08</dc:title>
  <dc:subject>Monthly Financial Report Data</dc:subject>
  <dc:creator>Zhou,Joe (DFPS)</dc:creator>
  <cp:lastModifiedBy>Pradeep,Anita (DFPS)</cp:lastModifiedBy>
  <cp:lastPrinted>2018-11-02T18:28:06Z</cp:lastPrinted>
  <dcterms:created xsi:type="dcterms:W3CDTF">2007-10-30T15:19:17Z</dcterms:created>
  <dcterms:modified xsi:type="dcterms:W3CDTF">2020-06-09T21:16:42Z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-145325305</vt:i4>
  </property>
  <property fmtid="{D5CDD505-2E9C-101B-9397-08002B2CF9AE}" pid="3" name="_NewReviewCycle">
    <vt:lpwstr/>
  </property>
  <property fmtid="{D5CDD505-2E9C-101B-9397-08002B2CF9AE}" pid="4" name="_EmailSubject">
    <vt:lpwstr>2020 APRIL MFR</vt:lpwstr>
  </property>
  <property fmtid="{D5CDD505-2E9C-101B-9397-08002B2CF9AE}" pid="5" name="_AuthorEmail">
    <vt:lpwstr>James.Valdez@dfps.state.tx.us</vt:lpwstr>
  </property>
  <property fmtid="{D5CDD505-2E9C-101B-9397-08002B2CF9AE}" pid="6" name="_AuthorEmailDisplayName">
    <vt:lpwstr>Valdez,Jimmy (DFPS)</vt:lpwstr>
  </property>
  <property fmtid="{D5CDD505-2E9C-101B-9397-08002B2CF9AE}" pid="7" name="_ReviewingToolsShownOnce">
    <vt:lpwstr/>
  </property>
</Properties>
</file>