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Summary Revised" sheetId="1" r:id="rId1"/>
  </sheets>
  <externalReferences>
    <externalReference r:id="rId4"/>
    <externalReference r:id="rId5"/>
  </externalReferences>
  <definedNames>
    <definedName name="NvsASD">"V1999-08-31"</definedName>
    <definedName name="NvsAutoDrillOk">"VN"</definedName>
    <definedName name="NvsElapsedTime">0.000772569444961846</definedName>
    <definedName name="NvsEndTime">36557.453075</definedName>
    <definedName name="NvsInstSpec">"%,LACTUALS,SSTATEYTD,FACCOUNT,V440001,FAPPROPRIATION_NBR,TAPPROP_ALL,N13106,FBUDGET_YEAR,V1999"</definedName>
    <definedName name="NvsLayoutType">"M3"</definedName>
    <definedName name="NvsParentRef">'[1]Sheet1'!$F$27</definedName>
    <definedName name="NvsReqBU">"VTDPRS"</definedName>
    <definedName name="NvsReqBUOnly">"VY"</definedName>
    <definedName name="NvsTransLed">"VN"</definedName>
    <definedName name="NvsTreeASD">"V1999-08-31"</definedName>
    <definedName name="_xlnm.Print_Area" localSheetId="0">'Summary Revised'!$A$1:$L$37</definedName>
    <definedName name="SPSS">#REF!</definedName>
    <definedName name="Z_260C39C5_9A2B_4C5B_8D7F_2156447DBD7B_.wvu.Rows" localSheetId="0" hidden="1">'Summary Revised'!$36:$36</definedName>
  </definedNames>
  <calcPr fullCalcOnLoad="1"/>
</workbook>
</file>

<file path=xl/sharedStrings.xml><?xml version="1.0" encoding="utf-8"?>
<sst xmlns="http://schemas.openxmlformats.org/spreadsheetml/2006/main" count="77" uniqueCount="64">
  <si>
    <t>Texas Department of Family and Protective Services</t>
  </si>
  <si>
    <t>Summary Table of Revised Exceptional Item Requests for FY 2006-2007</t>
  </si>
  <si>
    <t>FY 2006</t>
  </si>
  <si>
    <t>FY 2007</t>
  </si>
  <si>
    <t>BIENNIAL TOTAL</t>
  </si>
  <si>
    <t>FY 06</t>
  </si>
  <si>
    <t>FY 07</t>
  </si>
  <si>
    <t>EXCEPTIONAL ITEM</t>
  </si>
  <si>
    <t>GR/GRD</t>
  </si>
  <si>
    <t>All Funds</t>
  </si>
  <si>
    <t>FTEs</t>
  </si>
  <si>
    <t>LBB Recommended</t>
  </si>
  <si>
    <t>Revised Exceptional Items:</t>
  </si>
  <si>
    <t>1.</t>
  </si>
  <si>
    <t>a.</t>
  </si>
  <si>
    <t>Foster Care Caseload Growth</t>
  </si>
  <si>
    <t>b.</t>
  </si>
  <si>
    <t>Adoption Subsidies Caseload Growth</t>
  </si>
  <si>
    <t>2.</t>
  </si>
  <si>
    <t>Maintain Critical Accountability and Oversight</t>
  </si>
  <si>
    <t>3.</t>
  </si>
  <si>
    <t>Fund CPS Reform</t>
  </si>
  <si>
    <t>Strengthen Investigations</t>
  </si>
  <si>
    <t>Support Quality Casework</t>
  </si>
  <si>
    <t>c.</t>
  </si>
  <si>
    <t>Improve Services to Families and Children</t>
  </si>
  <si>
    <t>d.</t>
  </si>
  <si>
    <t>Build Community Partnerships</t>
  </si>
  <si>
    <t>e.</t>
  </si>
  <si>
    <t>Improve Management and Accountability</t>
  </si>
  <si>
    <t>f.</t>
  </si>
  <si>
    <t>Prevent Maltreatment</t>
  </si>
  <si>
    <t>g.</t>
  </si>
  <si>
    <t>Address Related Caseload Growth</t>
  </si>
  <si>
    <t>4.</t>
  </si>
  <si>
    <t>Increase Foster Care Rates</t>
  </si>
  <si>
    <t>5.</t>
  </si>
  <si>
    <t>6.</t>
  </si>
  <si>
    <t>Maintain APS MH/MR Current Caseload per Worker</t>
  </si>
  <si>
    <t>7.</t>
  </si>
  <si>
    <t>Increase Monitoring of Licensed Facilities (CCL Only)</t>
  </si>
  <si>
    <t>8.</t>
  </si>
  <si>
    <t>Fund Statewide Intake Technology Needs</t>
  </si>
  <si>
    <t>9.</t>
  </si>
  <si>
    <t>Restore Prevention Services to FY 03 Level</t>
  </si>
  <si>
    <t>Restore Services to At-Risk Youth Program</t>
  </si>
  <si>
    <t>Restore Community Youth Development Program</t>
  </si>
  <si>
    <t>Re-establish At-Risk Mentoring Program</t>
  </si>
  <si>
    <t>Re-establish Healthy Families Program</t>
  </si>
  <si>
    <t>Re-establish Parents As Teachers Program</t>
  </si>
  <si>
    <t>10.</t>
  </si>
  <si>
    <t>11.</t>
  </si>
  <si>
    <t>Fund IMPACT  Enhancements</t>
  </si>
  <si>
    <t>Total Exceptional Items</t>
  </si>
  <si>
    <t>Grand Total LBB Recommended plus Exceptional Items</t>
  </si>
  <si>
    <t>Maintain Services to At Risk Youth</t>
  </si>
  <si>
    <t>Fund Technology Upgrades/Improvements</t>
  </si>
  <si>
    <t>12.</t>
  </si>
  <si>
    <t>*</t>
  </si>
  <si>
    <t>Costs hve been updated</t>
  </si>
  <si>
    <t>**</t>
  </si>
  <si>
    <t>New Item</t>
  </si>
  <si>
    <t>Fund Foster Care/Adoption Subsidies Caseload Growth *</t>
  </si>
  <si>
    <t>Fund Stemmons Office Re-location **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</si>
</sst>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#,##0.0_);\(#,##0.0\)"/>
    <numFmt numFmtId="168" formatCode="_(* #,##0.0_);_(* \(#,##0.0\);_(* &quot;-&quot;?_);_(@_)"/>
    <numFmt numFmtId="169" formatCode="_(* #,##0.000_);_(* \(#,##0.000\);_(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#,##0.0_);[Red]\(#,##0.0\)"/>
    <numFmt numFmtId="175" formatCode="0.0%"/>
    <numFmt numFmtId="176" formatCode="0.000%"/>
    <numFmt numFmtId="177" formatCode="General_)"/>
    <numFmt numFmtId="178" formatCode="0.00_)"/>
    <numFmt numFmtId="179" formatCode="0.0000_)"/>
    <numFmt numFmtId="180" formatCode="0.0000%"/>
    <numFmt numFmtId="181" formatCode="0.00000%"/>
    <numFmt numFmtId="182" formatCode="0.000"/>
    <numFmt numFmtId="183" formatCode="0_);[Red]\(0\)"/>
    <numFmt numFmtId="184" formatCode="_(* #,##0.0000_);_(* \(#,##0.0000\);_(* &quot;-&quot;??_);_(@_)"/>
    <numFmt numFmtId="185" formatCode="00"/>
    <numFmt numFmtId="186" formatCode="&quot;$&quot;#,##0.00"/>
    <numFmt numFmtId="187" formatCode="&quot;$&quot;#,##0"/>
    <numFmt numFmtId="188" formatCode="#,##0\*"/>
    <numFmt numFmtId="189" formatCode="_(&quot;$&quot;* #,##0\*;_(&quot;$&quot;* \(#,##0\);_(&quot;$&quot;* &quot;-&quot;??_);_(@_)"/>
    <numFmt numFmtId="190" formatCode="&quot;$&quot;#,##0.0_);\(&quot;$&quot;#,##0.0\)"/>
    <numFmt numFmtId="191" formatCode="&quot;$&quot;#,##0.000_);\(&quot;$&quot;#,##0.000\)"/>
    <numFmt numFmtId="192" formatCode="0.0000"/>
    <numFmt numFmtId="193" formatCode="0.00000"/>
    <numFmt numFmtId="194" formatCode="0.000000"/>
    <numFmt numFmtId="195" formatCode="_(* #,##0.00000_);_(* \(#,##0.00000\);_(* &quot;-&quot;??_);_(@_)"/>
    <numFmt numFmtId="196" formatCode="#.00"/>
    <numFmt numFmtId="197" formatCode="#,##0.00000"/>
    <numFmt numFmtId="198" formatCode="##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 Narrow"/>
      <family val="2"/>
    </font>
    <font>
      <b/>
      <sz val="9"/>
      <color indexed="9"/>
      <name val="Arial Narrow"/>
      <family val="2"/>
    </font>
    <font>
      <b/>
      <sz val="11"/>
      <color indexed="9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i/>
      <sz val="9"/>
      <name val="Arial Narrow"/>
      <family val="2"/>
    </font>
    <font>
      <i/>
      <sz val="11"/>
      <name val="Arial Narrow"/>
      <family val="2"/>
    </font>
    <font>
      <i/>
      <sz val="10"/>
      <name val="Arial Narrow"/>
      <family val="2"/>
    </font>
    <font>
      <sz val="11"/>
      <name val="Arial Narrow"/>
      <family val="2"/>
    </font>
    <font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49" fontId="5" fillId="2" borderId="1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49" fontId="5" fillId="2" borderId="6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66" fontId="6" fillId="2" borderId="8" xfId="15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171" fontId="9" fillId="0" borderId="12" xfId="17" applyNumberFormat="1" applyFont="1" applyFill="1" applyBorder="1" applyAlignment="1">
      <alignment horizontal="center"/>
    </xf>
    <xf numFmtId="165" fontId="9" fillId="0" borderId="12" xfId="15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171" fontId="9" fillId="0" borderId="15" xfId="17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38" fontId="9" fillId="0" borderId="15" xfId="17" applyNumberFormat="1" applyFont="1" applyFill="1" applyBorder="1" applyAlignment="1">
      <alignment horizontal="right"/>
    </xf>
    <xf numFmtId="165" fontId="9" fillId="0" borderId="15" xfId="15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14" xfId="0" applyFont="1" applyFill="1" applyBorder="1" applyAlignment="1">
      <alignment/>
    </xf>
    <xf numFmtId="38" fontId="12" fillId="0" borderId="15" xfId="17" applyNumberFormat="1" applyFont="1" applyFill="1" applyBorder="1" applyAlignment="1">
      <alignment horizontal="right"/>
    </xf>
    <xf numFmtId="165" fontId="12" fillId="0" borderId="15" xfId="15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165" fontId="12" fillId="0" borderId="15" xfId="15" applyNumberFormat="1" applyFont="1" applyBorder="1" applyAlignment="1">
      <alignment/>
    </xf>
    <xf numFmtId="0" fontId="14" fillId="0" borderId="0" xfId="0" applyFont="1" applyAlignment="1">
      <alignment/>
    </xf>
    <xf numFmtId="49" fontId="13" fillId="0" borderId="13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0" fontId="12" fillId="0" borderId="15" xfId="0" applyFont="1" applyFill="1" applyBorder="1" applyAlignment="1">
      <alignment/>
    </xf>
    <xf numFmtId="38" fontId="9" fillId="0" borderId="15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66" fontId="9" fillId="0" borderId="15" xfId="15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38" fontId="12" fillId="0" borderId="15" xfId="0" applyNumberFormat="1" applyFont="1" applyFill="1" applyBorder="1" applyAlignment="1">
      <alignment/>
    </xf>
    <xf numFmtId="166" fontId="12" fillId="0" borderId="15" xfId="15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49" fontId="14" fillId="0" borderId="6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16" xfId="0" applyFont="1" applyBorder="1" applyAlignment="1">
      <alignment/>
    </xf>
    <xf numFmtId="166" fontId="14" fillId="0" borderId="16" xfId="15" applyNumberFormat="1" applyFont="1" applyBorder="1" applyAlignment="1">
      <alignment/>
    </xf>
    <xf numFmtId="49" fontId="13" fillId="0" borderId="6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12" fillId="0" borderId="18" xfId="0" applyFont="1" applyFill="1" applyBorder="1" applyAlignment="1">
      <alignment/>
    </xf>
    <xf numFmtId="171" fontId="9" fillId="0" borderId="19" xfId="17" applyNumberFormat="1" applyFont="1" applyFill="1" applyBorder="1" applyAlignment="1">
      <alignment horizontal="center"/>
    </xf>
    <xf numFmtId="165" fontId="9" fillId="0" borderId="19" xfId="15" applyNumberFormat="1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38" fontId="14" fillId="0" borderId="0" xfId="0" applyNumberFormat="1" applyFont="1" applyAlignment="1">
      <alignment/>
    </xf>
    <xf numFmtId="166" fontId="14" fillId="0" borderId="0" xfId="15" applyNumberFormat="1" applyFont="1" applyAlignment="1">
      <alignment/>
    </xf>
    <xf numFmtId="0" fontId="9" fillId="0" borderId="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166" fontId="3" fillId="3" borderId="0" xfId="15" applyNumberFormat="1" applyFont="1" applyFill="1" applyBorder="1" applyAlignment="1">
      <alignment horizontal="left"/>
    </xf>
    <xf numFmtId="166" fontId="3" fillId="4" borderId="0" xfId="15" applyNumberFormat="1" applyFont="1" applyFill="1" applyBorder="1" applyAlignment="1">
      <alignment horizontal="left"/>
    </xf>
    <xf numFmtId="0" fontId="6" fillId="2" borderId="21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66" fontId="6" fillId="2" borderId="22" xfId="15" applyNumberFormat="1" applyFont="1" applyFill="1" applyBorder="1" applyAlignment="1">
      <alignment horizontal="center"/>
    </xf>
    <xf numFmtId="166" fontId="6" fillId="2" borderId="3" xfId="15" applyNumberFormat="1" applyFont="1" applyFill="1" applyBorder="1" applyAlignment="1">
      <alignment horizontal="center"/>
    </xf>
    <xf numFmtId="166" fontId="6" fillId="2" borderId="4" xfId="15" applyNumberFormat="1" applyFont="1" applyFill="1" applyBorder="1" applyAlignment="1">
      <alignment horizont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cctg\Nvision\Monthly_Reports\1999-08-31_1999_13106_U_M_APPROPRIATION-NB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10105_Rev9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7">
          <cell r="F27">
            <v>-9187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0105regular"/>
      <sheetName val="010105GROWTH"/>
      <sheetName val="010105baseLAR"/>
      <sheetName val="010105exceptionalLAR"/>
      <sheetName val="010105total"/>
      <sheetName val="01010501regular"/>
      <sheetName val="01010501GROWTH"/>
      <sheetName val="01010501BaseLAR"/>
      <sheetName val="01010501ExceptionalLAR"/>
      <sheetName val="01010501total"/>
      <sheetName val="01010502regular"/>
      <sheetName val="01010502GROWTH"/>
      <sheetName val="01010502BaseLAR"/>
      <sheetName val="01010502ExceptionalLAR"/>
      <sheetName val="01010502total"/>
      <sheetName val="01010503"/>
      <sheetName val="01010504"/>
      <sheetName val="01010505"/>
      <sheetName val="01010506"/>
      <sheetName val="Baseline Measures"/>
      <sheetName val="Exceptional Measu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="90" zoomScaleNormal="90" workbookViewId="0" topLeftCell="A1">
      <pane ySplit="2" topLeftCell="BM4" activePane="bottomLeft" state="frozen"/>
      <selection pane="topLeft" activeCell="C17" sqref="C17"/>
      <selection pane="bottomLeft" activeCell="D12" sqref="C12:D12"/>
    </sheetView>
  </sheetViews>
  <sheetFormatPr defaultColWidth="9.140625" defaultRowHeight="12.75"/>
  <cols>
    <col min="1" max="1" width="0.5625" style="56" customWidth="1"/>
    <col min="2" max="2" width="3.28125" style="56" customWidth="1"/>
    <col min="3" max="3" width="1.57421875" style="57" customWidth="1"/>
    <col min="4" max="4" width="39.57421875" style="42" customWidth="1"/>
    <col min="5" max="5" width="12.140625" style="42" customWidth="1"/>
    <col min="6" max="6" width="12.28125" style="69" customWidth="1"/>
    <col min="7" max="9" width="12.140625" style="69" customWidth="1"/>
    <col min="10" max="10" width="13.00390625" style="69" customWidth="1"/>
    <col min="11" max="11" width="6.8515625" style="42" customWidth="1"/>
    <col min="12" max="12" width="7.7109375" style="42" customWidth="1"/>
    <col min="13" max="16384" width="9.140625" style="42" customWidth="1"/>
  </cols>
  <sheetData>
    <row r="1" spans="1:12" s="1" customFormat="1" ht="1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s="1" customFormat="1" ht="15" customHeight="1">
      <c r="A2" s="74" t="s">
        <v>1</v>
      </c>
      <c r="B2" s="74"/>
      <c r="C2" s="74"/>
      <c r="D2" s="74"/>
      <c r="E2" s="74"/>
      <c r="F2" s="74"/>
      <c r="G2" s="74"/>
      <c r="H2" s="75"/>
      <c r="I2" s="75"/>
      <c r="J2" s="75"/>
      <c r="K2" s="75"/>
      <c r="L2" s="75"/>
    </row>
    <row r="3" spans="1:12" s="2" customFormat="1" ht="16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s="9" customFormat="1" ht="15" customHeight="1">
      <c r="A4" s="3"/>
      <c r="B4" s="4"/>
      <c r="C4" s="5"/>
      <c r="D4" s="6"/>
      <c r="E4" s="78" t="s">
        <v>2</v>
      </c>
      <c r="F4" s="79"/>
      <c r="G4" s="80" t="s">
        <v>3</v>
      </c>
      <c r="H4" s="81"/>
      <c r="I4" s="82" t="s">
        <v>4</v>
      </c>
      <c r="J4" s="82"/>
      <c r="K4" s="7" t="s">
        <v>5</v>
      </c>
      <c r="L4" s="8" t="s">
        <v>6</v>
      </c>
    </row>
    <row r="5" spans="1:12" s="9" customFormat="1" ht="15" customHeight="1">
      <c r="A5" s="10"/>
      <c r="B5" s="76" t="s">
        <v>7</v>
      </c>
      <c r="C5" s="76"/>
      <c r="D5" s="77"/>
      <c r="E5" s="11" t="s">
        <v>8</v>
      </c>
      <c r="F5" s="12" t="s">
        <v>9</v>
      </c>
      <c r="G5" s="11" t="s">
        <v>8</v>
      </c>
      <c r="H5" s="12" t="s">
        <v>9</v>
      </c>
      <c r="I5" s="11" t="s">
        <v>8</v>
      </c>
      <c r="J5" s="12" t="s">
        <v>9</v>
      </c>
      <c r="K5" s="13" t="s">
        <v>10</v>
      </c>
      <c r="L5" s="14" t="s">
        <v>10</v>
      </c>
    </row>
    <row r="6" spans="1:12" s="9" customFormat="1" ht="15" customHeight="1">
      <c r="A6" s="15"/>
      <c r="B6" s="16" t="s">
        <v>11</v>
      </c>
      <c r="C6" s="17"/>
      <c r="D6" s="18"/>
      <c r="E6" s="19">
        <v>285141412</v>
      </c>
      <c r="F6" s="19">
        <v>879208182</v>
      </c>
      <c r="G6" s="19">
        <v>295280325</v>
      </c>
      <c r="H6" s="19">
        <v>901059716</v>
      </c>
      <c r="I6" s="19">
        <f>E6+G6</f>
        <v>580421737</v>
      </c>
      <c r="J6" s="19">
        <f>F6+H6</f>
        <v>1780267898</v>
      </c>
      <c r="K6" s="20">
        <v>6891.9</v>
      </c>
      <c r="L6" s="20">
        <v>6922.9</v>
      </c>
    </row>
    <row r="7" spans="1:12" s="9" customFormat="1" ht="15" customHeight="1">
      <c r="A7" s="21"/>
      <c r="B7" s="22" t="s">
        <v>12</v>
      </c>
      <c r="C7" s="23"/>
      <c r="D7" s="24"/>
      <c r="E7" s="25"/>
      <c r="F7" s="25"/>
      <c r="G7" s="25"/>
      <c r="H7" s="25"/>
      <c r="I7" s="25"/>
      <c r="J7" s="25"/>
      <c r="K7" s="26"/>
      <c r="L7" s="26"/>
    </row>
    <row r="8" spans="1:12" s="9" customFormat="1" ht="15" customHeight="1">
      <c r="A8" s="21"/>
      <c r="B8" s="27" t="s">
        <v>13</v>
      </c>
      <c r="C8" s="23" t="s">
        <v>62</v>
      </c>
      <c r="D8" s="24"/>
      <c r="E8" s="28">
        <f aca="true" t="shared" si="0" ref="E8:J8">SUM(E9:E10)</f>
        <v>10316846</v>
      </c>
      <c r="F8" s="28">
        <f t="shared" si="0"/>
        <v>25616052</v>
      </c>
      <c r="G8" s="28">
        <f t="shared" si="0"/>
        <v>16125625</v>
      </c>
      <c r="H8" s="28">
        <f t="shared" si="0"/>
        <v>40568634</v>
      </c>
      <c r="I8" s="28">
        <f t="shared" si="0"/>
        <v>26442471</v>
      </c>
      <c r="J8" s="28">
        <f t="shared" si="0"/>
        <v>66184686</v>
      </c>
      <c r="K8" s="29">
        <v>0</v>
      </c>
      <c r="L8" s="29">
        <v>0</v>
      </c>
    </row>
    <row r="9" spans="1:12" s="36" customFormat="1" ht="15" customHeight="1">
      <c r="A9" s="30"/>
      <c r="B9" s="31"/>
      <c r="C9" s="32" t="s">
        <v>14</v>
      </c>
      <c r="D9" s="33" t="s">
        <v>15</v>
      </c>
      <c r="E9" s="34">
        <v>8482834</v>
      </c>
      <c r="F9" s="34">
        <v>22644145</v>
      </c>
      <c r="G9" s="34">
        <f>-2608662+4626619+11366120</f>
        <v>13384077</v>
      </c>
      <c r="H9" s="34">
        <v>36246386</v>
      </c>
      <c r="I9" s="34">
        <f>+G9+E9</f>
        <v>21866911</v>
      </c>
      <c r="J9" s="34">
        <f>+F9+H9</f>
        <v>58890531</v>
      </c>
      <c r="K9" s="35"/>
      <c r="L9" s="35"/>
    </row>
    <row r="10" spans="1:12" s="36" customFormat="1" ht="15" customHeight="1">
      <c r="A10" s="30"/>
      <c r="B10" s="31"/>
      <c r="C10" s="32" t="s">
        <v>16</v>
      </c>
      <c r="D10" s="33" t="s">
        <v>17</v>
      </c>
      <c r="E10" s="34">
        <v>1834012</v>
      </c>
      <c r="F10" s="34">
        <v>2971907</v>
      </c>
      <c r="G10" s="34">
        <v>2741548</v>
      </c>
      <c r="H10" s="34">
        <v>4322248</v>
      </c>
      <c r="I10" s="34">
        <f>+G10+E10</f>
        <v>4575560</v>
      </c>
      <c r="J10" s="34">
        <f>+F10+H10</f>
        <v>7294155</v>
      </c>
      <c r="K10" s="35"/>
      <c r="L10" s="35"/>
    </row>
    <row r="11" spans="1:12" s="9" customFormat="1" ht="15" customHeight="1">
      <c r="A11" s="21"/>
      <c r="B11" s="27" t="s">
        <v>18</v>
      </c>
      <c r="C11" s="37" t="s">
        <v>19</v>
      </c>
      <c r="D11" s="38"/>
      <c r="E11" s="28">
        <v>2628343</v>
      </c>
      <c r="F11" s="28">
        <v>3407313</v>
      </c>
      <c r="G11" s="28">
        <v>2386928</v>
      </c>
      <c r="H11" s="28">
        <v>3585971</v>
      </c>
      <c r="I11" s="28">
        <f>+G11+E11</f>
        <v>5015271</v>
      </c>
      <c r="J11" s="28">
        <f>+F11+H11</f>
        <v>6993284</v>
      </c>
      <c r="K11" s="29">
        <v>32.4</v>
      </c>
      <c r="L11" s="29">
        <v>32.4</v>
      </c>
    </row>
    <row r="12" spans="1:12" s="9" customFormat="1" ht="15" customHeight="1">
      <c r="A12" s="21"/>
      <c r="B12" s="27" t="s">
        <v>20</v>
      </c>
      <c r="C12" s="37" t="s">
        <v>63</v>
      </c>
      <c r="D12" s="38"/>
      <c r="E12" s="28">
        <v>1557393</v>
      </c>
      <c r="F12" s="28">
        <v>1775115</v>
      </c>
      <c r="G12" s="28">
        <v>0</v>
      </c>
      <c r="H12" s="28">
        <v>0</v>
      </c>
      <c r="I12" s="28">
        <f>+G12+E12</f>
        <v>1557393</v>
      </c>
      <c r="J12" s="28">
        <f>+F12+H12</f>
        <v>1775115</v>
      </c>
      <c r="K12" s="29">
        <v>0</v>
      </c>
      <c r="L12" s="29">
        <v>0</v>
      </c>
    </row>
    <row r="13" spans="1:12" s="9" customFormat="1" ht="15" customHeight="1">
      <c r="A13" s="21"/>
      <c r="B13" s="27" t="s">
        <v>34</v>
      </c>
      <c r="C13" s="70" t="s">
        <v>21</v>
      </c>
      <c r="D13" s="71"/>
      <c r="E13" s="28">
        <f aca="true" t="shared" si="1" ref="E13:L13">SUM(E14:E20)</f>
        <v>97684664</v>
      </c>
      <c r="F13" s="28">
        <f t="shared" si="1"/>
        <v>127777342</v>
      </c>
      <c r="G13" s="28">
        <f t="shared" si="1"/>
        <v>155410249</v>
      </c>
      <c r="H13" s="28">
        <f t="shared" si="1"/>
        <v>199390496</v>
      </c>
      <c r="I13" s="28">
        <f t="shared" si="1"/>
        <v>253094913</v>
      </c>
      <c r="J13" s="28">
        <f t="shared" si="1"/>
        <v>327167838</v>
      </c>
      <c r="K13" s="29">
        <f t="shared" si="1"/>
        <v>1524</v>
      </c>
      <c r="L13" s="29">
        <f t="shared" si="1"/>
        <v>1828</v>
      </c>
    </row>
    <row r="14" spans="1:12" s="9" customFormat="1" ht="15" customHeight="1">
      <c r="A14" s="21"/>
      <c r="B14" s="39"/>
      <c r="C14" s="32" t="s">
        <v>14</v>
      </c>
      <c r="D14" s="33" t="s">
        <v>22</v>
      </c>
      <c r="E14" s="34">
        <v>10498306</v>
      </c>
      <c r="F14" s="34">
        <v>13652252</v>
      </c>
      <c r="G14" s="34">
        <v>21834951</v>
      </c>
      <c r="H14" s="34">
        <v>28718471</v>
      </c>
      <c r="I14" s="34">
        <f aca="true" t="shared" si="2" ref="I14:I20">+G14+E14</f>
        <v>32333257</v>
      </c>
      <c r="J14" s="34">
        <f aca="true" t="shared" si="3" ref="J14:J20">+F14+H14</f>
        <v>42370723</v>
      </c>
      <c r="K14" s="35">
        <v>424</v>
      </c>
      <c r="L14" s="35">
        <v>799</v>
      </c>
    </row>
    <row r="15" spans="1:12" s="9" customFormat="1" ht="15" customHeight="1">
      <c r="A15" s="21"/>
      <c r="B15" s="39"/>
      <c r="C15" s="32" t="s">
        <v>16</v>
      </c>
      <c r="D15" s="33" t="s">
        <v>23</v>
      </c>
      <c r="E15" s="34">
        <v>41452972</v>
      </c>
      <c r="F15" s="34">
        <v>54533107</v>
      </c>
      <c r="G15" s="34">
        <v>67264653</v>
      </c>
      <c r="H15" s="34">
        <v>87414081</v>
      </c>
      <c r="I15" s="34">
        <f t="shared" si="2"/>
        <v>108717625</v>
      </c>
      <c r="J15" s="34">
        <f t="shared" si="3"/>
        <v>141947188</v>
      </c>
      <c r="K15" s="35">
        <f>811+6</f>
        <v>817</v>
      </c>
      <c r="L15" s="35">
        <f>1523+6</f>
        <v>1529</v>
      </c>
    </row>
    <row r="16" spans="1:12" s="9" customFormat="1" ht="15" customHeight="1">
      <c r="A16" s="21"/>
      <c r="B16" s="39"/>
      <c r="C16" s="32" t="s">
        <v>24</v>
      </c>
      <c r="D16" s="33" t="s">
        <v>25</v>
      </c>
      <c r="E16" s="34">
        <v>26789345</v>
      </c>
      <c r="F16" s="34">
        <v>32989475</v>
      </c>
      <c r="G16" s="34">
        <v>32127577</v>
      </c>
      <c r="H16" s="34">
        <v>39803853</v>
      </c>
      <c r="I16" s="34">
        <f t="shared" si="2"/>
        <v>58916922</v>
      </c>
      <c r="J16" s="34">
        <f t="shared" si="3"/>
        <v>72793328</v>
      </c>
      <c r="K16" s="35">
        <v>63</v>
      </c>
      <c r="L16" s="35">
        <v>-814</v>
      </c>
    </row>
    <row r="17" spans="1:12" s="9" customFormat="1" ht="15" customHeight="1">
      <c r="A17" s="21"/>
      <c r="B17" s="39"/>
      <c r="C17" s="32" t="s">
        <v>26</v>
      </c>
      <c r="D17" s="33" t="s">
        <v>27</v>
      </c>
      <c r="E17" s="34">
        <v>369285</v>
      </c>
      <c r="F17" s="34">
        <v>500000</v>
      </c>
      <c r="G17" s="34">
        <v>369285</v>
      </c>
      <c r="H17" s="34">
        <v>500000</v>
      </c>
      <c r="I17" s="34">
        <f t="shared" si="2"/>
        <v>738570</v>
      </c>
      <c r="J17" s="34">
        <f t="shared" si="3"/>
        <v>1000000</v>
      </c>
      <c r="K17" s="35">
        <v>0</v>
      </c>
      <c r="L17" s="35">
        <v>0</v>
      </c>
    </row>
    <row r="18" spans="1:12" s="9" customFormat="1" ht="15" customHeight="1">
      <c r="A18" s="21"/>
      <c r="B18" s="39"/>
      <c r="C18" s="32" t="s">
        <v>28</v>
      </c>
      <c r="D18" s="33" t="s">
        <v>29</v>
      </c>
      <c r="E18" s="34">
        <v>7194090</v>
      </c>
      <c r="F18" s="34">
        <v>9717951</v>
      </c>
      <c r="G18" s="34">
        <v>8777900</v>
      </c>
      <c r="H18" s="34">
        <v>11703166</v>
      </c>
      <c r="I18" s="34">
        <f t="shared" si="2"/>
        <v>15971990</v>
      </c>
      <c r="J18" s="34">
        <f t="shared" si="3"/>
        <v>21421117</v>
      </c>
      <c r="K18" s="35">
        <f>166-11+28</f>
        <v>183</v>
      </c>
      <c r="L18" s="35">
        <f>242-11+28</f>
        <v>259</v>
      </c>
    </row>
    <row r="19" spans="1:12" s="9" customFormat="1" ht="15" customHeight="1">
      <c r="A19" s="21"/>
      <c r="B19" s="39"/>
      <c r="C19" s="32" t="s">
        <v>30</v>
      </c>
      <c r="D19" s="33" t="s">
        <v>31</v>
      </c>
      <c r="E19" s="34">
        <v>5690266</v>
      </c>
      <c r="F19" s="34">
        <v>8100194</v>
      </c>
      <c r="G19" s="34">
        <v>16970364</v>
      </c>
      <c r="H19" s="34">
        <v>19380292</v>
      </c>
      <c r="I19" s="34">
        <f t="shared" si="2"/>
        <v>22660630</v>
      </c>
      <c r="J19" s="34">
        <f t="shared" si="3"/>
        <v>27480486</v>
      </c>
      <c r="K19" s="35">
        <v>0</v>
      </c>
      <c r="L19" s="35">
        <v>0</v>
      </c>
    </row>
    <row r="20" spans="1:12" ht="15" customHeight="1">
      <c r="A20" s="40"/>
      <c r="B20" s="39"/>
      <c r="C20" s="32" t="s">
        <v>32</v>
      </c>
      <c r="D20" s="33" t="s">
        <v>33</v>
      </c>
      <c r="E20" s="34">
        <v>5690400</v>
      </c>
      <c r="F20" s="34">
        <v>8284363</v>
      </c>
      <c r="G20" s="34">
        <v>8065519</v>
      </c>
      <c r="H20" s="34">
        <v>11870633</v>
      </c>
      <c r="I20" s="34">
        <f t="shared" si="2"/>
        <v>13755919</v>
      </c>
      <c r="J20" s="34">
        <f t="shared" si="3"/>
        <v>20154996</v>
      </c>
      <c r="K20" s="35">
        <v>37</v>
      </c>
      <c r="L20" s="41">
        <v>55</v>
      </c>
    </row>
    <row r="21" spans="1:12" s="47" customFormat="1" ht="15" customHeight="1">
      <c r="A21" s="43"/>
      <c r="B21" s="27" t="s">
        <v>36</v>
      </c>
      <c r="C21" s="44" t="s">
        <v>35</v>
      </c>
      <c r="D21" s="45"/>
      <c r="E21" s="46">
        <f>3247360+3972796+5413390</f>
        <v>12633546</v>
      </c>
      <c r="F21" s="46">
        <v>19809789</v>
      </c>
      <c r="G21" s="46">
        <f>3505962+4311288+5839602</f>
        <v>13656852</v>
      </c>
      <c r="H21" s="46">
        <v>21401258</v>
      </c>
      <c r="I21" s="28">
        <f aca="true" t="shared" si="4" ref="I21:J25">E21+G21</f>
        <v>26290398</v>
      </c>
      <c r="J21" s="28">
        <f t="shared" si="4"/>
        <v>41211047</v>
      </c>
      <c r="K21" s="29">
        <v>0</v>
      </c>
      <c r="L21" s="29">
        <v>0</v>
      </c>
    </row>
    <row r="22" spans="1:12" s="9" customFormat="1" ht="15" customHeight="1">
      <c r="A22" s="21"/>
      <c r="B22" s="27" t="s">
        <v>37</v>
      </c>
      <c r="C22" s="23" t="s">
        <v>55</v>
      </c>
      <c r="D22" s="24"/>
      <c r="E22" s="28">
        <v>4077780</v>
      </c>
      <c r="F22" s="28">
        <v>4077780</v>
      </c>
      <c r="G22" s="28">
        <v>4077779</v>
      </c>
      <c r="H22" s="28">
        <v>4077779</v>
      </c>
      <c r="I22" s="28">
        <f t="shared" si="4"/>
        <v>8155559</v>
      </c>
      <c r="J22" s="28">
        <f t="shared" si="4"/>
        <v>8155559</v>
      </c>
      <c r="K22" s="29">
        <v>0</v>
      </c>
      <c r="L22" s="29">
        <v>0</v>
      </c>
    </row>
    <row r="23" spans="1:12" s="47" customFormat="1" ht="15" customHeight="1">
      <c r="A23" s="43"/>
      <c r="B23" s="27" t="s">
        <v>39</v>
      </c>
      <c r="C23" s="48" t="s">
        <v>38</v>
      </c>
      <c r="D23" s="33"/>
      <c r="E23" s="46">
        <v>427766</v>
      </c>
      <c r="F23" s="49">
        <v>427766</v>
      </c>
      <c r="G23" s="49">
        <v>548835</v>
      </c>
      <c r="H23" s="49">
        <v>548835</v>
      </c>
      <c r="I23" s="28">
        <f t="shared" si="4"/>
        <v>976601</v>
      </c>
      <c r="J23" s="28">
        <f t="shared" si="4"/>
        <v>976601</v>
      </c>
      <c r="K23" s="29">
        <v>10</v>
      </c>
      <c r="L23" s="29">
        <v>14</v>
      </c>
    </row>
    <row r="24" spans="1:12" s="48" customFormat="1" ht="15" customHeight="1">
      <c r="A24" s="50"/>
      <c r="B24" s="27" t="s">
        <v>41</v>
      </c>
      <c r="C24" s="48" t="s">
        <v>40</v>
      </c>
      <c r="D24" s="51"/>
      <c r="E24" s="46">
        <v>87266</v>
      </c>
      <c r="F24" s="49">
        <v>895426</v>
      </c>
      <c r="G24" s="49">
        <v>53193</v>
      </c>
      <c r="H24" s="49">
        <v>812533</v>
      </c>
      <c r="I24" s="28">
        <f t="shared" si="4"/>
        <v>140459</v>
      </c>
      <c r="J24" s="28">
        <f t="shared" si="4"/>
        <v>1707959</v>
      </c>
      <c r="K24" s="29">
        <v>20</v>
      </c>
      <c r="L24" s="29">
        <v>20</v>
      </c>
    </row>
    <row r="25" spans="1:12" s="48" customFormat="1" ht="15" customHeight="1">
      <c r="A25" s="50"/>
      <c r="B25" s="27" t="s">
        <v>43</v>
      </c>
      <c r="C25" s="48" t="s">
        <v>42</v>
      </c>
      <c r="D25" s="51"/>
      <c r="E25" s="46">
        <f>978063+265120</f>
        <v>1243183</v>
      </c>
      <c r="F25" s="49">
        <f>994268+265120</f>
        <v>1259388</v>
      </c>
      <c r="G25" s="49">
        <v>172723</v>
      </c>
      <c r="H25" s="49">
        <v>182615</v>
      </c>
      <c r="I25" s="28">
        <f t="shared" si="4"/>
        <v>1415906</v>
      </c>
      <c r="J25" s="28">
        <f t="shared" si="4"/>
        <v>1442003</v>
      </c>
      <c r="K25" s="29">
        <v>0</v>
      </c>
      <c r="L25" s="29">
        <v>0</v>
      </c>
    </row>
    <row r="26" spans="1:12" s="48" customFormat="1" ht="15" customHeight="1">
      <c r="A26" s="50"/>
      <c r="B26" s="27" t="s">
        <v>50</v>
      </c>
      <c r="C26" s="48" t="s">
        <v>44</v>
      </c>
      <c r="D26" s="51"/>
      <c r="E26" s="49">
        <f aca="true" t="shared" si="5" ref="E26:L26">SUM(E27:E31)</f>
        <v>9306525</v>
      </c>
      <c r="F26" s="49">
        <f t="shared" si="5"/>
        <v>9313992</v>
      </c>
      <c r="G26" s="49">
        <f t="shared" si="5"/>
        <v>9322130</v>
      </c>
      <c r="H26" s="49">
        <f t="shared" si="5"/>
        <v>9326556</v>
      </c>
      <c r="I26" s="49">
        <f t="shared" si="5"/>
        <v>18628655</v>
      </c>
      <c r="J26" s="49">
        <f t="shared" si="5"/>
        <v>18640548</v>
      </c>
      <c r="K26" s="29">
        <f t="shared" si="5"/>
        <v>4.9</v>
      </c>
      <c r="L26" s="29">
        <f t="shared" si="5"/>
        <v>4.9</v>
      </c>
    </row>
    <row r="27" spans="1:12" s="47" customFormat="1" ht="15" customHeight="1">
      <c r="A27" s="43"/>
      <c r="B27" s="39"/>
      <c r="C27" s="32" t="s">
        <v>14</v>
      </c>
      <c r="D27" s="33" t="s">
        <v>45</v>
      </c>
      <c r="E27" s="52">
        <v>3537830</v>
      </c>
      <c r="F27" s="53">
        <v>3539428</v>
      </c>
      <c r="G27" s="53">
        <v>3538473</v>
      </c>
      <c r="H27" s="53">
        <v>3539428</v>
      </c>
      <c r="I27" s="34">
        <f aca="true" t="shared" si="6" ref="I27:J29">E27+G27</f>
        <v>7076303</v>
      </c>
      <c r="J27" s="34">
        <f t="shared" si="6"/>
        <v>7078856</v>
      </c>
      <c r="K27" s="35">
        <v>1</v>
      </c>
      <c r="L27" s="35">
        <v>1</v>
      </c>
    </row>
    <row r="28" spans="1:12" s="47" customFormat="1" ht="15" customHeight="1">
      <c r="A28" s="43"/>
      <c r="B28" s="39"/>
      <c r="C28" s="32" t="s">
        <v>16</v>
      </c>
      <c r="D28" s="33" t="s">
        <v>46</v>
      </c>
      <c r="E28" s="52">
        <v>1345894</v>
      </c>
      <c r="F28" s="53">
        <v>1345894</v>
      </c>
      <c r="G28" s="53">
        <v>1345894</v>
      </c>
      <c r="H28" s="53">
        <v>1345894</v>
      </c>
      <c r="I28" s="34">
        <f t="shared" si="6"/>
        <v>2691788</v>
      </c>
      <c r="J28" s="34">
        <f t="shared" si="6"/>
        <v>2691788</v>
      </c>
      <c r="K28" s="35">
        <v>0</v>
      </c>
      <c r="L28" s="35">
        <v>0</v>
      </c>
    </row>
    <row r="29" spans="1:12" s="47" customFormat="1" ht="15" customHeight="1">
      <c r="A29" s="43"/>
      <c r="B29" s="39"/>
      <c r="C29" s="32" t="s">
        <v>24</v>
      </c>
      <c r="D29" s="33" t="s">
        <v>47</v>
      </c>
      <c r="E29" s="52">
        <v>1348836</v>
      </c>
      <c r="F29" s="53">
        <v>1350713</v>
      </c>
      <c r="G29" s="53">
        <v>1349629</v>
      </c>
      <c r="H29" s="53">
        <v>1350713</v>
      </c>
      <c r="I29" s="34">
        <f t="shared" si="6"/>
        <v>2698465</v>
      </c>
      <c r="J29" s="34">
        <f t="shared" si="6"/>
        <v>2701426</v>
      </c>
      <c r="K29" s="35">
        <v>1.4</v>
      </c>
      <c r="L29" s="35">
        <v>1.4</v>
      </c>
    </row>
    <row r="30" spans="1:12" s="47" customFormat="1" ht="15" customHeight="1">
      <c r="A30" s="43"/>
      <c r="B30" s="39"/>
      <c r="C30" s="32" t="s">
        <v>26</v>
      </c>
      <c r="D30" s="33" t="s">
        <v>48</v>
      </c>
      <c r="E30" s="52">
        <v>2698365</v>
      </c>
      <c r="F30" s="53">
        <v>2702357</v>
      </c>
      <c r="G30" s="53">
        <v>2712534</v>
      </c>
      <c r="H30" s="53">
        <v>2714921</v>
      </c>
      <c r="I30" s="34">
        <v>5410899</v>
      </c>
      <c r="J30" s="34">
        <v>5417278</v>
      </c>
      <c r="K30" s="35">
        <v>2.5</v>
      </c>
      <c r="L30" s="35">
        <v>2.5</v>
      </c>
    </row>
    <row r="31" spans="1:12" s="47" customFormat="1" ht="15" customHeight="1">
      <c r="A31" s="43"/>
      <c r="B31" s="39"/>
      <c r="C31" s="32" t="s">
        <v>28</v>
      </c>
      <c r="D31" s="33" t="s">
        <v>49</v>
      </c>
      <c r="E31" s="52">
        <v>375600</v>
      </c>
      <c r="F31" s="53">
        <v>375600</v>
      </c>
      <c r="G31" s="53">
        <v>375600</v>
      </c>
      <c r="H31" s="53">
        <v>375600</v>
      </c>
      <c r="I31" s="34">
        <v>751200</v>
      </c>
      <c r="J31" s="34">
        <v>751200</v>
      </c>
      <c r="K31" s="35">
        <v>0</v>
      </c>
      <c r="L31" s="35">
        <v>0</v>
      </c>
    </row>
    <row r="32" spans="1:12" s="48" customFormat="1" ht="15" customHeight="1">
      <c r="A32" s="50"/>
      <c r="B32" s="27" t="s">
        <v>51</v>
      </c>
      <c r="C32" s="51" t="s">
        <v>56</v>
      </c>
      <c r="D32" s="54"/>
      <c r="E32" s="46">
        <v>3485644</v>
      </c>
      <c r="F32" s="49">
        <v>3939424</v>
      </c>
      <c r="G32" s="46">
        <v>788430</v>
      </c>
      <c r="H32" s="49">
        <v>788430</v>
      </c>
      <c r="I32" s="28">
        <f>E32+G32</f>
        <v>4274074</v>
      </c>
      <c r="J32" s="28">
        <f>F32+H32</f>
        <v>4727854</v>
      </c>
      <c r="K32" s="29">
        <v>0</v>
      </c>
      <c r="L32" s="29">
        <v>0</v>
      </c>
    </row>
    <row r="33" spans="1:12" s="47" customFormat="1" ht="15" customHeight="1">
      <c r="A33" s="43"/>
      <c r="B33" s="27" t="s">
        <v>57</v>
      </c>
      <c r="C33" s="72" t="s">
        <v>52</v>
      </c>
      <c r="D33" s="73"/>
      <c r="E33" s="46">
        <v>1435253</v>
      </c>
      <c r="F33" s="49">
        <v>2166900</v>
      </c>
      <c r="G33" s="49">
        <v>68763</v>
      </c>
      <c r="H33" s="49">
        <v>300000</v>
      </c>
      <c r="I33" s="28">
        <f>E33+G33</f>
        <v>1504016</v>
      </c>
      <c r="J33" s="28">
        <f>F33+H33</f>
        <v>2466900</v>
      </c>
      <c r="K33" s="29">
        <v>0</v>
      </c>
      <c r="L33" s="29">
        <v>0</v>
      </c>
    </row>
    <row r="34" spans="1:12" ht="4.5" customHeight="1">
      <c r="A34" s="55"/>
      <c r="D34" s="57"/>
      <c r="E34" s="58"/>
      <c r="F34" s="59"/>
      <c r="G34" s="59"/>
      <c r="H34" s="59"/>
      <c r="I34" s="59"/>
      <c r="J34" s="59"/>
      <c r="K34" s="58"/>
      <c r="L34" s="58"/>
    </row>
    <row r="35" spans="1:12" s="47" customFormat="1" ht="15" customHeight="1">
      <c r="A35" s="60"/>
      <c r="B35" s="61" t="s">
        <v>53</v>
      </c>
      <c r="C35" s="62"/>
      <c r="D35" s="63"/>
      <c r="E35" s="64">
        <f aca="true" t="shared" si="7" ref="E35:L35">SUM(E8:E33)-E26-E8-E13</f>
        <v>144884209</v>
      </c>
      <c r="F35" s="64">
        <f t="shared" si="7"/>
        <v>200466287</v>
      </c>
      <c r="G35" s="64">
        <f t="shared" si="7"/>
        <v>202611507</v>
      </c>
      <c r="H35" s="64">
        <f t="shared" si="7"/>
        <v>280983107</v>
      </c>
      <c r="I35" s="64">
        <f t="shared" si="7"/>
        <v>347495716</v>
      </c>
      <c r="J35" s="64">
        <f t="shared" si="7"/>
        <v>481449394</v>
      </c>
      <c r="K35" s="65">
        <f t="shared" si="7"/>
        <v>1591.3000000000002</v>
      </c>
      <c r="L35" s="65">
        <f t="shared" si="7"/>
        <v>1899.2999999999997</v>
      </c>
    </row>
    <row r="36" spans="1:12" s="48" customFormat="1" ht="15" customHeight="1" hidden="1">
      <c r="A36" s="50"/>
      <c r="B36" s="61" t="s">
        <v>53</v>
      </c>
      <c r="C36" s="62"/>
      <c r="D36" s="63"/>
      <c r="E36" s="64">
        <f aca="true" t="shared" si="8" ref="E36:J36">SUM(E9:E34)-E27-E9-E14</f>
        <v>229356428</v>
      </c>
      <c r="F36" s="64">
        <f t="shared" si="8"/>
        <v>297721796</v>
      </c>
      <c r="G36" s="64">
        <f t="shared" si="8"/>
        <v>328586385</v>
      </c>
      <c r="H36" s="64">
        <f t="shared" si="8"/>
        <v>421195874</v>
      </c>
      <c r="I36" s="64">
        <f t="shared" si="8"/>
        <v>557942813</v>
      </c>
      <c r="J36" s="64">
        <f t="shared" si="8"/>
        <v>718917670</v>
      </c>
      <c r="K36" s="65">
        <f>SUM(K9:K34)-K27-K9</f>
        <v>3119.2000000000003</v>
      </c>
      <c r="L36" s="65">
        <f>SUM(L9:L34)-L27-L9</f>
        <v>3731.2</v>
      </c>
    </row>
    <row r="37" spans="1:12" s="67" customFormat="1" ht="15" customHeight="1">
      <c r="A37" s="66"/>
      <c r="B37" s="61" t="s">
        <v>54</v>
      </c>
      <c r="C37" s="62"/>
      <c r="D37" s="63"/>
      <c r="E37" s="64">
        <f aca="true" t="shared" si="9" ref="E37:J37">+E35+E6</f>
        <v>430025621</v>
      </c>
      <c r="F37" s="64">
        <f t="shared" si="9"/>
        <v>1079674469</v>
      </c>
      <c r="G37" s="64">
        <f t="shared" si="9"/>
        <v>497891832</v>
      </c>
      <c r="H37" s="64">
        <f t="shared" si="9"/>
        <v>1182042823</v>
      </c>
      <c r="I37" s="64">
        <f t="shared" si="9"/>
        <v>927917453</v>
      </c>
      <c r="J37" s="64">
        <f t="shared" si="9"/>
        <v>2261717292</v>
      </c>
      <c r="K37" s="65">
        <f>K35+K6</f>
        <v>8483.2</v>
      </c>
      <c r="L37" s="65">
        <f>L35+L6</f>
        <v>8822.199999999999</v>
      </c>
    </row>
    <row r="38" spans="3:12" ht="12.75">
      <c r="C38" s="56" t="s">
        <v>58</v>
      </c>
      <c r="D38" s="83" t="s">
        <v>59</v>
      </c>
      <c r="E38" s="57"/>
      <c r="F38" s="42"/>
      <c r="G38" s="68"/>
      <c r="K38" s="69"/>
      <c r="L38" s="69"/>
    </row>
    <row r="39" spans="3:12" ht="12.75">
      <c r="C39" s="56" t="s">
        <v>60</v>
      </c>
      <c r="D39" s="83" t="s">
        <v>61</v>
      </c>
      <c r="E39" s="57"/>
      <c r="F39" s="84"/>
      <c r="G39" s="68"/>
      <c r="H39" s="68"/>
      <c r="I39" s="68"/>
      <c r="J39" s="68"/>
      <c r="K39" s="69"/>
      <c r="L39" s="69"/>
    </row>
    <row r="40" ht="12.75">
      <c r="E40" s="69"/>
    </row>
    <row r="41" ht="12.75">
      <c r="E41" s="69"/>
    </row>
    <row r="42" ht="12.75">
      <c r="E42" s="69"/>
    </row>
    <row r="43" ht="12.75">
      <c r="E43" s="69"/>
    </row>
    <row r="44" ht="12.75">
      <c r="E44" s="68"/>
    </row>
    <row r="45" ht="12.75">
      <c r="E45" s="68"/>
    </row>
    <row r="46" ht="12.75">
      <c r="E46" s="68">
        <f>G35</f>
        <v>202611507</v>
      </c>
    </row>
    <row r="47" ht="12.75">
      <c r="E47" s="69">
        <v>235881</v>
      </c>
    </row>
    <row r="48" ht="12.75">
      <c r="E48" s="69">
        <v>5342</v>
      </c>
    </row>
    <row r="49" ht="12.75">
      <c r="E49" s="68">
        <f>H35-E48-E47-E46</f>
        <v>78130377</v>
      </c>
    </row>
    <row r="50" ht="12.75">
      <c r="E50" s="68">
        <f>SUM(E46:E49)</f>
        <v>280983107</v>
      </c>
    </row>
    <row r="51" ht="12.75">
      <c r="E51" s="68"/>
    </row>
    <row r="52" ht="12.75">
      <c r="E52" s="68"/>
    </row>
    <row r="53" ht="12.75">
      <c r="E53" s="68"/>
    </row>
    <row r="54" ht="12.75">
      <c r="E54" s="68"/>
    </row>
    <row r="55" ht="12.75">
      <c r="E55" s="68"/>
    </row>
    <row r="56" ht="12.75">
      <c r="E56" s="68"/>
    </row>
    <row r="57" ht="12.75">
      <c r="E57" s="68"/>
    </row>
    <row r="58" ht="12.75">
      <c r="E58" s="68"/>
    </row>
    <row r="59" ht="12.75">
      <c r="E59" s="68"/>
    </row>
    <row r="60" ht="12.75">
      <c r="E60" s="68"/>
    </row>
    <row r="61" ht="12.75">
      <c r="E61" s="68"/>
    </row>
    <row r="62" ht="12.75">
      <c r="E62" s="68"/>
    </row>
    <row r="63" ht="12.75">
      <c r="E63" s="68"/>
    </row>
    <row r="64" ht="12.75">
      <c r="E64" s="68"/>
    </row>
    <row r="65" ht="12.75">
      <c r="E65" s="68"/>
    </row>
    <row r="66" ht="12.75">
      <c r="E66" s="68"/>
    </row>
    <row r="67" ht="12.75">
      <c r="E67" s="68"/>
    </row>
    <row r="68" ht="12.75">
      <c r="E68" s="68"/>
    </row>
    <row r="69" ht="12.75">
      <c r="E69" s="68"/>
    </row>
    <row r="70" ht="12.75">
      <c r="E70" s="68"/>
    </row>
    <row r="71" ht="12.75">
      <c r="E71" s="68"/>
    </row>
    <row r="72" ht="12.75">
      <c r="E72" s="68"/>
    </row>
    <row r="73" ht="12.75">
      <c r="E73" s="68"/>
    </row>
    <row r="74" ht="12.75">
      <c r="E74" s="68"/>
    </row>
    <row r="75" ht="12.75">
      <c r="E75" s="68"/>
    </row>
    <row r="76" ht="12.75">
      <c r="E76" s="68"/>
    </row>
    <row r="77" ht="12.75">
      <c r="E77" s="68"/>
    </row>
    <row r="78" ht="12.75">
      <c r="E78" s="68"/>
    </row>
    <row r="79" ht="12.75">
      <c r="E79" s="68"/>
    </row>
    <row r="80" ht="12.75">
      <c r="E80" s="68"/>
    </row>
    <row r="81" ht="12.75">
      <c r="E81" s="68"/>
    </row>
    <row r="82" ht="12.75">
      <c r="E82" s="68"/>
    </row>
    <row r="83" ht="12.75">
      <c r="E83" s="68"/>
    </row>
    <row r="84" ht="12.75">
      <c r="E84" s="68"/>
    </row>
    <row r="85" ht="12.75">
      <c r="E85" s="68"/>
    </row>
    <row r="86" ht="12.75">
      <c r="E86" s="68"/>
    </row>
    <row r="87" ht="12.75">
      <c r="E87" s="68"/>
    </row>
    <row r="88" ht="12.75">
      <c r="E88" s="68"/>
    </row>
    <row r="89" ht="12.75">
      <c r="E89" s="68"/>
    </row>
    <row r="90" ht="12.75">
      <c r="E90" s="68"/>
    </row>
    <row r="91" ht="12.75">
      <c r="E91" s="68"/>
    </row>
    <row r="92" ht="12.75">
      <c r="E92" s="68"/>
    </row>
    <row r="93" ht="12.75">
      <c r="E93" s="68"/>
    </row>
    <row r="94" ht="12.75">
      <c r="E94" s="68"/>
    </row>
    <row r="95" ht="12.75">
      <c r="E95" s="68"/>
    </row>
    <row r="96" ht="12.75">
      <c r="E96" s="68"/>
    </row>
    <row r="97" ht="12.75">
      <c r="E97" s="68"/>
    </row>
    <row r="98" ht="12.75">
      <c r="E98" s="68"/>
    </row>
    <row r="99" ht="12.75">
      <c r="E99" s="68"/>
    </row>
    <row r="100" ht="12.75">
      <c r="E100" s="68"/>
    </row>
    <row r="101" ht="12.75">
      <c r="E101" s="68"/>
    </row>
    <row r="102" ht="12.75">
      <c r="E102" s="68"/>
    </row>
    <row r="103" ht="12.75">
      <c r="E103" s="68"/>
    </row>
    <row r="104" ht="12.75">
      <c r="E104" s="68"/>
    </row>
    <row r="105" ht="12.75">
      <c r="E105" s="68"/>
    </row>
    <row r="106" ht="12.75">
      <c r="E106" s="68"/>
    </row>
    <row r="107" ht="12.75">
      <c r="E107" s="68"/>
    </row>
    <row r="108" ht="12.75">
      <c r="E108" s="68"/>
    </row>
    <row r="109" ht="12.75">
      <c r="E109" s="68"/>
    </row>
    <row r="110" ht="12.75">
      <c r="E110" s="68"/>
    </row>
    <row r="111" ht="12.75">
      <c r="E111" s="68"/>
    </row>
    <row r="112" ht="12.75">
      <c r="E112" s="68"/>
    </row>
  </sheetData>
  <mergeCells count="9">
    <mergeCell ref="C13:D13"/>
    <mergeCell ref="C33:D33"/>
    <mergeCell ref="A1:L1"/>
    <mergeCell ref="A2:L2"/>
    <mergeCell ref="B5:D5"/>
    <mergeCell ref="E4:F4"/>
    <mergeCell ref="G4:H4"/>
    <mergeCell ref="I4:J4"/>
    <mergeCell ref="A3:L3"/>
  </mergeCells>
  <printOptions horizontalCentered="1"/>
  <pageMargins left="0" right="0" top="0.6" bottom="0.4" header="0.5" footer="0"/>
  <pageSetup horizontalDpi="600" verticalDpi="600" orientation="landscape" r:id="rId1"/>
  <headerFooter alignWithMargins="0">
    <oddFooter>&amp;L&amp;8 K:\SOBUDGET\0607Session\ &amp;F
 &amp;A&amp;C&amp;8 &amp;R&amp;8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TDPRS</dc:creator>
  <cp:keywords/>
  <dc:description/>
  <cp:lastModifiedBy>TDPRS</cp:lastModifiedBy>
  <cp:lastPrinted>2005-02-07T22:35:39Z</cp:lastPrinted>
  <dcterms:created xsi:type="dcterms:W3CDTF">2005-01-28T20:48:59Z</dcterms:created>
  <dcterms:modified xsi:type="dcterms:W3CDTF">2005-02-08T19:26:35Z</dcterms:modified>
  <cp:category/>
  <cp:version/>
  <cp:contentType/>
  <cp:contentStatus/>
</cp:coreProperties>
</file>